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lpcode-my.sharepoint.com/personal/venzo_helpcode_org/Documents/Desktop/HELPCODE/COMPLIANCE MANAGER/2022/Bilancio 2021/traduzione/"/>
    </mc:Choice>
  </mc:AlternateContent>
  <bookViews>
    <workbookView xWindow="0" yWindow="0" windowWidth="23040" windowHeight="8900" activeTab="1"/>
  </bookViews>
  <sheets>
    <sheet name="Stato Patrimoniale 2021" sheetId="5" r:id="rId1"/>
    <sheet name="Conto Economico 2021" sheetId="6" r:id="rId2"/>
    <sheet name="Costo_Ricavo Volontari" sheetId="12" state="hidden" r:id="rId3"/>
    <sheet name="Recap" sheetId="7" state="hidden" r:id="rId4"/>
    <sheet name="Riclassifica ricavi" sheetId="10" state="hidden" r:id="rId5"/>
    <sheet name="ATTIVITA" sheetId="1" state="hidden" r:id="rId6"/>
    <sheet name="PASSIVITA" sheetId="2" state="hidden" r:id="rId7"/>
    <sheet name="COSTI" sheetId="3" state="hidden" r:id="rId8"/>
    <sheet name="RICAVI" sheetId="4" state="hidden" r:id="rId9"/>
    <sheet name="Pivot Costi 2020" sheetId="11" state="hidden" r:id="rId10"/>
    <sheet name="Costi 2020" sheetId="8" state="hidden" r:id="rId11"/>
    <sheet name="Ricavi 2020" sheetId="9" state="hidden" r:id="rId12"/>
  </sheets>
  <externalReferences>
    <externalReference r:id="rId13"/>
  </externalReferences>
  <calcPr calcId="162913"/>
  <pivotCaches>
    <pivotCache cacheId="3" r:id="rId14"/>
    <pivotCache cacheId="4" r:id="rId15"/>
    <pivotCache cacheId="5" r:id="rId16"/>
  </pivotCaches>
</workbook>
</file>

<file path=xl/calcChain.xml><?xml version="1.0" encoding="utf-8"?>
<calcChain xmlns="http://schemas.openxmlformats.org/spreadsheetml/2006/main">
  <c r="G107" i="9" l="1"/>
  <c r="F107" i="9"/>
  <c r="E107" i="9"/>
  <c r="G106" i="9"/>
  <c r="F106" i="9"/>
  <c r="E106" i="9"/>
  <c r="G105" i="9"/>
  <c r="F105" i="9"/>
  <c r="E105" i="9"/>
  <c r="G104" i="9"/>
  <c r="G103" i="9"/>
  <c r="G102" i="9"/>
  <c r="G101" i="9"/>
  <c r="G100" i="9"/>
  <c r="G99" i="9"/>
  <c r="G98" i="9"/>
  <c r="G97" i="9"/>
  <c r="F97" i="9"/>
  <c r="E97" i="9"/>
  <c r="G96" i="9"/>
  <c r="F96" i="9"/>
  <c r="E96" i="9"/>
  <c r="G95" i="9"/>
  <c r="G94" i="9"/>
  <c r="G93" i="9"/>
  <c r="G92" i="9"/>
  <c r="F92" i="9"/>
  <c r="E92" i="9"/>
  <c r="G91" i="9"/>
  <c r="G90" i="9"/>
  <c r="G89" i="9"/>
  <c r="F89" i="9"/>
  <c r="E89" i="9"/>
  <c r="G88" i="9"/>
  <c r="G87" i="9"/>
  <c r="G86" i="9"/>
  <c r="G85" i="9"/>
  <c r="G84" i="9"/>
  <c r="F84" i="9"/>
  <c r="E84" i="9"/>
  <c r="G83" i="9"/>
  <c r="F83" i="9"/>
  <c r="E83" i="9"/>
  <c r="G82" i="9"/>
  <c r="G81" i="9"/>
  <c r="G80" i="9"/>
  <c r="G79" i="9"/>
  <c r="G78" i="9"/>
  <c r="F78" i="9"/>
  <c r="E78" i="9"/>
  <c r="G77" i="9"/>
  <c r="F77" i="9"/>
  <c r="E77" i="9"/>
  <c r="G76" i="9"/>
  <c r="G75" i="9"/>
  <c r="G74" i="9"/>
  <c r="G73" i="9"/>
  <c r="G72" i="9"/>
  <c r="F72" i="9"/>
  <c r="E72" i="9"/>
  <c r="G71" i="9"/>
  <c r="G70" i="9"/>
  <c r="G69" i="9"/>
  <c r="F69" i="9"/>
  <c r="E69" i="9"/>
  <c r="G68" i="9"/>
  <c r="G67" i="9"/>
  <c r="G66" i="9"/>
  <c r="G65" i="9"/>
  <c r="F65" i="9"/>
  <c r="E65" i="9"/>
  <c r="G64" i="9"/>
  <c r="G63" i="9"/>
  <c r="G62" i="9"/>
  <c r="G61" i="9"/>
  <c r="F61" i="9"/>
  <c r="E61" i="9"/>
  <c r="G60" i="9"/>
  <c r="G59" i="9"/>
  <c r="G58" i="9"/>
  <c r="G57" i="9"/>
  <c r="G56" i="9"/>
  <c r="F56" i="9"/>
  <c r="E56" i="9"/>
  <c r="G55" i="9"/>
  <c r="G54" i="9"/>
  <c r="G53" i="9"/>
  <c r="F53" i="9"/>
  <c r="E53" i="9"/>
  <c r="G52" i="9"/>
  <c r="G51" i="9"/>
  <c r="G50" i="9"/>
  <c r="F50" i="9"/>
  <c r="E50" i="9"/>
  <c r="G49" i="9"/>
  <c r="G48" i="9"/>
  <c r="G47" i="9"/>
  <c r="F47" i="9"/>
  <c r="E47" i="9"/>
  <c r="G46" i="9"/>
  <c r="G45" i="9"/>
  <c r="G44" i="9"/>
  <c r="F44" i="9"/>
  <c r="E44" i="9"/>
  <c r="G43" i="9"/>
  <c r="G42" i="9"/>
  <c r="G41" i="9"/>
  <c r="F41" i="9"/>
  <c r="E41" i="9"/>
  <c r="G40" i="9"/>
  <c r="G39" i="9"/>
  <c r="G38" i="9"/>
  <c r="F38" i="9"/>
  <c r="E38" i="9"/>
  <c r="G37" i="9"/>
  <c r="G36" i="9"/>
  <c r="G35" i="9"/>
  <c r="G34" i="9"/>
  <c r="G33" i="9"/>
  <c r="G32" i="9"/>
  <c r="G31" i="9"/>
  <c r="F31" i="9"/>
  <c r="E31" i="9"/>
  <c r="G30" i="9"/>
  <c r="F30" i="9"/>
  <c r="E30" i="9"/>
  <c r="G29" i="9"/>
  <c r="G28" i="9"/>
  <c r="G27" i="9"/>
  <c r="G26" i="9"/>
  <c r="F26" i="9"/>
  <c r="E26" i="9"/>
  <c r="G25" i="9"/>
  <c r="G23" i="9"/>
  <c r="F23" i="9"/>
  <c r="E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413" i="8"/>
  <c r="F413" i="8"/>
  <c r="E413" i="8"/>
  <c r="G412" i="8"/>
  <c r="F412" i="8"/>
  <c r="E412" i="8"/>
  <c r="G411" i="8"/>
  <c r="E411" i="8"/>
  <c r="G410" i="8"/>
  <c r="G409" i="8"/>
  <c r="G408" i="8"/>
  <c r="G407" i="8"/>
  <c r="F407" i="8"/>
  <c r="E407" i="8"/>
  <c r="G406" i="8"/>
  <c r="E406" i="8"/>
  <c r="G405" i="8"/>
  <c r="G404" i="8"/>
  <c r="G403" i="8"/>
  <c r="G402" i="8"/>
  <c r="F402" i="8"/>
  <c r="E402" i="8"/>
  <c r="G401" i="8"/>
  <c r="E401" i="8"/>
  <c r="G400" i="8"/>
  <c r="G399" i="8"/>
  <c r="G398" i="8"/>
  <c r="G397" i="8"/>
  <c r="G396" i="8"/>
  <c r="G395" i="8"/>
  <c r="F395" i="8"/>
  <c r="E395" i="8"/>
  <c r="G394" i="8"/>
  <c r="G393" i="8"/>
  <c r="G392" i="8"/>
  <c r="G391" i="8"/>
  <c r="F391" i="8"/>
  <c r="E391" i="8"/>
  <c r="G390" i="8"/>
  <c r="E390" i="8"/>
  <c r="G389" i="8"/>
  <c r="G388" i="8"/>
  <c r="G387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F371" i="8"/>
  <c r="E371" i="8"/>
  <c r="G370" i="8"/>
  <c r="G369" i="8"/>
  <c r="G368" i="8"/>
  <c r="G367" i="8"/>
  <c r="G366" i="8"/>
  <c r="G365" i="8"/>
  <c r="G364" i="8"/>
  <c r="G363" i="8"/>
  <c r="G362" i="8"/>
  <c r="F362" i="8"/>
  <c r="E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F350" i="8"/>
  <c r="E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F328" i="8"/>
  <c r="E328" i="8"/>
  <c r="G327" i="8"/>
  <c r="G326" i="8"/>
  <c r="G325" i="8"/>
  <c r="G324" i="8"/>
  <c r="G323" i="8"/>
  <c r="G322" i="8"/>
  <c r="G321" i="8"/>
  <c r="G320" i="8"/>
  <c r="G319" i="8"/>
  <c r="G318" i="8"/>
  <c r="F318" i="8"/>
  <c r="E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H288" i="8"/>
  <c r="G288" i="8"/>
  <c r="G287" i="8"/>
  <c r="G286" i="8"/>
  <c r="G285" i="8"/>
  <c r="G284" i="8"/>
  <c r="G283" i="8"/>
  <c r="G282" i="8"/>
  <c r="F282" i="8"/>
  <c r="E282" i="8"/>
  <c r="G281" i="8"/>
  <c r="G280" i="8"/>
  <c r="G279" i="8"/>
  <c r="G278" i="8"/>
  <c r="G277" i="8"/>
  <c r="G276" i="8"/>
  <c r="G275" i="8"/>
  <c r="G274" i="8"/>
  <c r="G273" i="8"/>
  <c r="F273" i="8"/>
  <c r="E273" i="8"/>
  <c r="G272" i="8"/>
  <c r="F272" i="8"/>
  <c r="E272" i="8"/>
  <c r="G271" i="8"/>
  <c r="G270" i="8"/>
  <c r="G269" i="8"/>
  <c r="G268" i="8"/>
  <c r="G267" i="8"/>
  <c r="G266" i="8"/>
  <c r="G265" i="8"/>
  <c r="G264" i="8"/>
  <c r="G263" i="8"/>
  <c r="G262" i="8"/>
  <c r="F262" i="8"/>
  <c r="E262" i="8"/>
  <c r="G261" i="8"/>
  <c r="G260" i="8"/>
  <c r="G259" i="8"/>
  <c r="G258" i="8"/>
  <c r="F258" i="8"/>
  <c r="E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F229" i="8"/>
  <c r="E229" i="8"/>
  <c r="G228" i="8"/>
  <c r="G227" i="8"/>
  <c r="G226" i="8"/>
  <c r="G225" i="8"/>
  <c r="F225" i="8"/>
  <c r="E225" i="8"/>
  <c r="G224" i="8"/>
  <c r="G223" i="8"/>
  <c r="G222" i="8"/>
  <c r="G221" i="8"/>
  <c r="G220" i="8"/>
  <c r="F220" i="8"/>
  <c r="E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F207" i="8"/>
  <c r="E207" i="8"/>
  <c r="G206" i="8"/>
  <c r="G205" i="8"/>
  <c r="G204" i="8"/>
  <c r="F204" i="8"/>
  <c r="E204" i="8"/>
  <c r="G203" i="8"/>
  <c r="G202" i="8"/>
  <c r="G201" i="8"/>
  <c r="G200" i="8"/>
  <c r="G199" i="8"/>
  <c r="G198" i="8"/>
  <c r="F198" i="8"/>
  <c r="E198" i="8"/>
  <c r="G197" i="8"/>
  <c r="G195" i="8"/>
  <c r="G194" i="8"/>
  <c r="G193" i="8"/>
  <c r="G192" i="8"/>
  <c r="G191" i="8"/>
  <c r="G190" i="8"/>
  <c r="F190" i="8"/>
  <c r="E190" i="8"/>
  <c r="G189" i="8"/>
  <c r="F189" i="8"/>
  <c r="E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F173" i="8"/>
  <c r="E173" i="8"/>
  <c r="G172" i="8"/>
  <c r="G171" i="8"/>
  <c r="G170" i="8"/>
  <c r="G169" i="8"/>
  <c r="G168" i="8"/>
  <c r="G167" i="8"/>
  <c r="G166" i="8"/>
  <c r="G165" i="8"/>
  <c r="G164" i="8"/>
  <c r="F164" i="8"/>
  <c r="E164" i="8"/>
  <c r="G163" i="8"/>
  <c r="G162" i="8"/>
  <c r="G161" i="8"/>
  <c r="G160" i="8"/>
  <c r="G159" i="8"/>
  <c r="G158" i="8"/>
  <c r="F158" i="8"/>
  <c r="E158" i="8"/>
  <c r="G157" i="8"/>
  <c r="G156" i="8"/>
  <c r="G155" i="8"/>
  <c r="G154" i="8"/>
  <c r="G153" i="8"/>
  <c r="F153" i="8"/>
  <c r="E153" i="8"/>
  <c r="G152" i="8"/>
  <c r="G151" i="8"/>
  <c r="G150" i="8"/>
  <c r="G149" i="8"/>
  <c r="G148" i="8"/>
  <c r="F148" i="8"/>
  <c r="E148" i="8"/>
  <c r="G147" i="8"/>
  <c r="G146" i="8"/>
  <c r="G145" i="8"/>
  <c r="G144" i="8"/>
  <c r="G143" i="8"/>
  <c r="G142" i="8"/>
  <c r="G141" i="8"/>
  <c r="G140" i="8"/>
  <c r="F140" i="8"/>
  <c r="E140" i="8"/>
  <c r="G139" i="8"/>
  <c r="F139" i="8"/>
  <c r="E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F123" i="8"/>
  <c r="E123" i="8"/>
  <c r="G122" i="8"/>
  <c r="G121" i="8"/>
  <c r="G120" i="8"/>
  <c r="F120" i="8"/>
  <c r="E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F106" i="8"/>
  <c r="E106" i="8"/>
  <c r="G105" i="8"/>
  <c r="G104" i="8"/>
  <c r="G103" i="8"/>
  <c r="G102" i="8"/>
  <c r="G101" i="8"/>
  <c r="G100" i="8"/>
  <c r="G99" i="8"/>
  <c r="G98" i="8"/>
  <c r="F98" i="8"/>
  <c r="E98" i="8"/>
  <c r="G97" i="8"/>
  <c r="F97" i="8"/>
  <c r="E97" i="8"/>
  <c r="G96" i="8"/>
  <c r="G95" i="8"/>
  <c r="G94" i="8"/>
  <c r="G93" i="8"/>
  <c r="G92" i="8"/>
  <c r="G91" i="8"/>
  <c r="G90" i="8"/>
  <c r="G89" i="8"/>
  <c r="F89" i="8"/>
  <c r="E89" i="8"/>
  <c r="G88" i="8"/>
  <c r="G87" i="8"/>
  <c r="G86" i="8"/>
  <c r="G85" i="8"/>
  <c r="G84" i="8"/>
  <c r="G83" i="8"/>
  <c r="G82" i="8"/>
  <c r="G81" i="8"/>
  <c r="F81" i="8"/>
  <c r="E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F67" i="8"/>
  <c r="E67" i="8"/>
  <c r="G66" i="8"/>
  <c r="G65" i="8"/>
  <c r="G64" i="8"/>
  <c r="G63" i="8"/>
  <c r="G62" i="8"/>
  <c r="G61" i="8"/>
  <c r="G60" i="8"/>
  <c r="G59" i="8"/>
  <c r="F59" i="8"/>
  <c r="E59" i="8"/>
  <c r="G58" i="8"/>
  <c r="G57" i="8"/>
  <c r="G55" i="8"/>
  <c r="F55" i="8"/>
  <c r="E55" i="8"/>
  <c r="G54" i="8"/>
  <c r="G53" i="8"/>
  <c r="G52" i="8"/>
  <c r="G51" i="8"/>
  <c r="G50" i="8"/>
  <c r="G49" i="8"/>
  <c r="G48" i="8"/>
  <c r="G47" i="8"/>
  <c r="G46" i="8"/>
  <c r="G45" i="8"/>
  <c r="G44" i="8"/>
  <c r="G43" i="8"/>
  <c r="F43" i="8"/>
  <c r="E43" i="8"/>
  <c r="G42" i="8"/>
  <c r="G41" i="8"/>
  <c r="G40" i="8"/>
  <c r="G39" i="8"/>
  <c r="G38" i="8"/>
  <c r="G37" i="8"/>
  <c r="G36" i="8"/>
  <c r="F36" i="8"/>
  <c r="E36" i="8"/>
  <c r="G35" i="8"/>
  <c r="G34" i="8"/>
  <c r="G33" i="8"/>
  <c r="G32" i="8"/>
  <c r="G31" i="8"/>
  <c r="F31" i="8"/>
  <c r="E31" i="8"/>
  <c r="G30" i="8"/>
  <c r="G29" i="8"/>
  <c r="G28" i="8"/>
  <c r="F28" i="8"/>
  <c r="E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B26" i="11"/>
  <c r="F177" i="2"/>
  <c r="F175" i="2"/>
  <c r="F239" i="1"/>
  <c r="G28" i="1"/>
  <c r="G27" i="1"/>
  <c r="G23" i="1"/>
  <c r="G15" i="1"/>
  <c r="F36" i="10"/>
  <c r="K13" i="12"/>
  <c r="K10" i="12"/>
  <c r="H10" i="12"/>
  <c r="F10" i="12"/>
  <c r="K8" i="12"/>
  <c r="H8" i="12"/>
  <c r="F8" i="12"/>
  <c r="K6" i="12"/>
  <c r="H6" i="12"/>
  <c r="F6" i="12"/>
  <c r="K4" i="12"/>
  <c r="H4" i="12"/>
  <c r="F4" i="12"/>
  <c r="K2" i="12"/>
  <c r="H2" i="12"/>
  <c r="F2" i="12"/>
  <c r="G101" i="6"/>
  <c r="C101" i="6"/>
  <c r="C79" i="6"/>
  <c r="C78" i="6"/>
  <c r="C77" i="6"/>
  <c r="C75" i="6"/>
  <c r="C73" i="6"/>
  <c r="C72" i="6"/>
  <c r="G71" i="6"/>
  <c r="C71" i="6"/>
  <c r="G70" i="6"/>
  <c r="C70" i="6"/>
  <c r="C62" i="6"/>
  <c r="G61" i="6"/>
  <c r="C61" i="6"/>
  <c r="G60" i="6"/>
  <c r="C60" i="6"/>
  <c r="G59" i="6"/>
  <c r="C59" i="6"/>
  <c r="G58" i="6"/>
  <c r="C58" i="6"/>
  <c r="G57" i="6"/>
  <c r="C57" i="6"/>
  <c r="G49" i="6"/>
  <c r="G48" i="6"/>
  <c r="C48" i="6"/>
  <c r="G47" i="6"/>
  <c r="C47" i="6"/>
  <c r="C39" i="6"/>
  <c r="C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C14" i="6"/>
  <c r="C13" i="6"/>
  <c r="D117" i="5"/>
  <c r="D116" i="5"/>
  <c r="D115" i="5"/>
  <c r="E103" i="5"/>
  <c r="E101" i="5" s="1"/>
  <c r="H101" i="5"/>
  <c r="E99" i="5"/>
  <c r="E98" i="5"/>
  <c r="I96" i="5"/>
  <c r="E94" i="5"/>
  <c r="E93" i="5"/>
  <c r="E92" i="5"/>
  <c r="E91" i="5"/>
  <c r="E90" i="5"/>
  <c r="E87" i="5"/>
  <c r="E86" i="5" s="1"/>
  <c r="E84" i="5"/>
  <c r="E83" i="5" s="1"/>
  <c r="E80" i="5"/>
  <c r="F79" i="5" s="1"/>
  <c r="E74" i="5"/>
  <c r="E73" i="5"/>
  <c r="E70" i="5"/>
  <c r="E69" i="5" s="1"/>
  <c r="E66" i="5"/>
  <c r="E62" i="5"/>
  <c r="E61" i="5"/>
  <c r="H60" i="5"/>
  <c r="E59" i="5"/>
  <c r="E58" i="5" s="1"/>
  <c r="I57" i="5"/>
  <c r="E49" i="5"/>
  <c r="E48" i="5" s="1"/>
  <c r="E46" i="5"/>
  <c r="E44" i="5" s="1"/>
  <c r="E41" i="5"/>
  <c r="E40" i="5"/>
  <c r="E39" i="5"/>
  <c r="E36" i="5"/>
  <c r="E35" i="5" s="1"/>
  <c r="E33" i="5"/>
  <c r="E32" i="5"/>
  <c r="E31" i="5"/>
  <c r="E30" i="5"/>
  <c r="E29" i="5"/>
  <c r="E28" i="5"/>
  <c r="E25" i="5"/>
  <c r="E24" i="5" s="1"/>
  <c r="E21" i="5"/>
  <c r="E19" i="5"/>
  <c r="E18" i="5"/>
  <c r="E15" i="5"/>
  <c r="E14" i="5"/>
  <c r="G81" i="6" l="1"/>
  <c r="C51" i="6"/>
  <c r="E97" i="5"/>
  <c r="F96" i="5" s="1"/>
  <c r="C81" i="6"/>
  <c r="E13" i="5"/>
  <c r="F43" i="5"/>
  <c r="G25" i="6"/>
  <c r="G51" i="6"/>
  <c r="G64" i="6"/>
  <c r="F72" i="5"/>
  <c r="G41" i="6"/>
  <c r="E38" i="5"/>
  <c r="E17" i="5"/>
  <c r="E60" i="5"/>
  <c r="F57" i="5" s="1"/>
  <c r="E27" i="5"/>
  <c r="C64" i="6"/>
  <c r="E89" i="5"/>
  <c r="F82" i="5" s="1"/>
  <c r="C25" i="6"/>
  <c r="C41" i="6"/>
  <c r="F12" i="5" l="1"/>
  <c r="G53" i="6"/>
  <c r="G27" i="6"/>
  <c r="G66" i="6"/>
  <c r="F23" i="5"/>
  <c r="C115" i="5" s="1"/>
  <c r="C116" i="5"/>
  <c r="C117" i="5"/>
  <c r="C83" i="6"/>
  <c r="G43" i="6"/>
  <c r="D118" i="5"/>
  <c r="G83" i="6"/>
  <c r="E55" i="5"/>
  <c r="E8" i="5" l="1"/>
  <c r="F4" i="5" s="1"/>
  <c r="G85" i="6"/>
  <c r="G89" i="6" s="1"/>
  <c r="E110" i="5" l="1"/>
</calcChain>
</file>

<file path=xl/sharedStrings.xml><?xml version="1.0" encoding="utf-8"?>
<sst xmlns="http://schemas.openxmlformats.org/spreadsheetml/2006/main" count="2620" uniqueCount="1154">
  <si>
    <t>HELPCODE NEW</t>
  </si>
  <si>
    <t>Partita Iva:95017350109  - Codice Fiscale:95017350109</t>
  </si>
  <si>
    <t>Bilancio di verifica dal 01/01/2021 al 31/12/2021</t>
  </si>
  <si>
    <t>Stampato il 30/05/2022</t>
  </si>
  <si>
    <t>ATTIVITA'</t>
  </si>
  <si>
    <t>Codice</t>
  </si>
  <si>
    <t>Descrizione</t>
  </si>
  <si>
    <t>Saldo anteriore</t>
  </si>
  <si>
    <t>Dare</t>
  </si>
  <si>
    <t>Avere</t>
  </si>
  <si>
    <t>Saldo attuale</t>
  </si>
  <si>
    <t>IMMOBILIZZAZIONI</t>
  </si>
  <si>
    <t>Immobilizzazioni Immateriali</t>
  </si>
  <si>
    <t>"Licenze D'Uso Software"</t>
  </si>
  <si>
    <t>Manut.E.Riparaz.Strord.Su Beni Di Terzi</t>
  </si>
  <si>
    <t>Costi E Oneri Purienn.Da Ammortizzare</t>
  </si>
  <si>
    <t>Sito Web</t>
  </si>
  <si>
    <t>Marchi</t>
  </si>
  <si>
    <t>Studio Nuovo Marchio</t>
  </si>
  <si>
    <t>Totale Immobilizzazioni Immateriali</t>
  </si>
  <si>
    <t>Immobilizzazioni Materiali</t>
  </si>
  <si>
    <t>Mobili E E Arredi</t>
  </si>
  <si>
    <t>Macchine  Uffico Elettroniche</t>
  </si>
  <si>
    <t>Attrezzature Fotografiche</t>
  </si>
  <si>
    <t>Attrezzature Varie E Minuta</t>
  </si>
  <si>
    <t>Altri Impianti</t>
  </si>
  <si>
    <t>Acq.Beni . Inferiori 516,45 Euro</t>
  </si>
  <si>
    <t>Totale Immobilizzazioni Materiali</t>
  </si>
  <si>
    <t>Immobilizzazioni Materiali Presso Pvs</t>
  </si>
  <si>
    <t>Autovetture</t>
  </si>
  <si>
    <t>Motovetture</t>
  </si>
  <si>
    <t>Totale Immobilizzazioni Materiali Presso Pvs</t>
  </si>
  <si>
    <t>Totale IMMOBILIZZAZIONI</t>
  </si>
  <si>
    <t>ATTIVO CIRCOLANTE</t>
  </si>
  <si>
    <t>Rimanenze</t>
  </si>
  <si>
    <t>Prodotti E Merci  Per Merchandising</t>
  </si>
  <si>
    <t>Totale Rimanenze</t>
  </si>
  <si>
    <t>Crediti Verso Clienti</t>
  </si>
  <si>
    <t>Clienti</t>
  </si>
  <si>
    <t>Totale Crediti Verso Clienti</t>
  </si>
  <si>
    <t>Crediti Verso Unione Europa</t>
  </si>
  <si>
    <t>Progetto N-Wom</t>
  </si>
  <si>
    <t>Cred.Ue Tunisia Icsp/2017/393-093</t>
  </si>
  <si>
    <t>Cred.Eu Moz.Ane 396-920</t>
  </si>
  <si>
    <t>Cred. Ue Libia Prog. ECHO/TDH</t>
  </si>
  <si>
    <t>Totale Crediti Verso Unione Europa</t>
  </si>
  <si>
    <t>Crediti Da Enti Governativi Nazionali</t>
  </si>
  <si>
    <t>Cred.Adapt Moz.Aics Aid 10921</t>
  </si>
  <si>
    <t>Cred. UE LIBYA 05/437</t>
  </si>
  <si>
    <t>Cred.Aics Moz.Prof.11471</t>
  </si>
  <si>
    <t>Cred.Action Aid Prog.Aid 11491</t>
  </si>
  <si>
    <t>Cred.Oikos 11491 Life Beyond Plastic</t>
  </si>
  <si>
    <t>Cred.Ue Icsp/2019/411-213 Mozambico</t>
  </si>
  <si>
    <t>Cred. Aics Libia Aid 12031</t>
  </si>
  <si>
    <t>Cred. Ministero dell\'interno 8 x 1000</t>
  </si>
  <si>
    <t>Totale Crediti Da Enti Governativi Nazionali</t>
  </si>
  <si>
    <t>Crediti Da Enti Governativi Estero</t>
  </si>
  <si>
    <t>Cred. prog. 8*100 valdese  OPM/2018/01062</t>
  </si>
  <si>
    <t>Cred. prog- 8*1000 valdese OPM/2020/09931</t>
  </si>
  <si>
    <t>Totale Crediti Da Enti Governativi Estero</t>
  </si>
  <si>
    <t>Crediti Da Enti Locali Italiani</t>
  </si>
  <si>
    <t>Cred.Da Fondaz.Cariplo/S.Paolo</t>
  </si>
  <si>
    <t>Cred. Vs. ENEL Prog. è(v)viva la scuola</t>
  </si>
  <si>
    <t>Cred. Vs  Fond. Ca.Ri.Ge. Prog. Generazione uno punto cinque</t>
  </si>
  <si>
    <t>Cred. Vs. Università degli studi di Genova Prog. Percorsi Alternanza Scuola</t>
  </si>
  <si>
    <t>Cred. Vs. Fondazione Compagnia di San Paolo Prog.Innovare per massimizzare l\'im</t>
  </si>
  <si>
    <t>Totale Crediti Da Enti Locali Italiani</t>
  </si>
  <si>
    <t>Crediti Da Enti Locali Esteri</t>
  </si>
  <si>
    <t>Cred. Fondaz.Charlene di Monaco  per cambogia</t>
  </si>
  <si>
    <t>Totale Crediti Da Enti Locali Esteri</t>
  </si>
  <si>
    <t>Crediti Vs.Progetti Q.Te Amministrative</t>
  </si>
  <si>
    <t>Cred.Q.Te Amm.Ve Adapt Moz Aics Aid 10921</t>
  </si>
  <si>
    <t>Cred.Q.Te Amm.Ve Tunisia 393-093</t>
  </si>
  <si>
    <t>Cred.Q.Te Amm.Ve Moz.Ane 396-920</t>
  </si>
  <si>
    <t>Cred.Q.Te Amm.Ve Moz.Prof.Aid 11471</t>
  </si>
  <si>
    <t>Cred.Q.Te Amm.Ve Life B.Plastic Oikos</t>
  </si>
  <si>
    <t>Cred.Q.Te Amm.Ve Ue Icsp/2019/411-213</t>
  </si>
  <si>
    <t>Totale Crediti Vs.Progetti Q.Te Amministrative</t>
  </si>
  <si>
    <t>Crediti Da Altri</t>
  </si>
  <si>
    <t>Crediti da Finanziatori Progetti in Loco</t>
  </si>
  <si>
    <t>Totale Crediti Da Altri</t>
  </si>
  <si>
    <t>Crediti Tributari</t>
  </si>
  <si>
    <t>Crediti Per Acconti Irap Anno Corrente</t>
  </si>
  <si>
    <t>Ritenute Fiscali Su Interessi Attivi</t>
  </si>
  <si>
    <t>Iva A Credito</t>
  </si>
  <si>
    <t>Erario C/Iva</t>
  </si>
  <si>
    <t>Erario C/Iva E Commerce</t>
  </si>
  <si>
    <t>Credito IVA anni precedenti</t>
  </si>
  <si>
    <t>Totale Crediti Tributari</t>
  </si>
  <si>
    <t>Crediti Diversi</t>
  </si>
  <si>
    <t>Anticipi Spese Ai Dipendenti</t>
  </si>
  <si>
    <t>Crediti Verso Terzi</t>
  </si>
  <si>
    <t>Fondo Svalutazione Crediti</t>
  </si>
  <si>
    <t>Fornitori C/Anticipi</t>
  </si>
  <si>
    <t>Fornitori Nc Da Ricevere</t>
  </si>
  <si>
    <t>Depositi Cauzionali</t>
  </si>
  <si>
    <t>Anticipi Stipendi Dipendenti</t>
  </si>
  <si>
    <t>Totale Crediti Diversi</t>
  </si>
  <si>
    <t>Crediti  Previdenziali</t>
  </si>
  <si>
    <t>Crediti Irpef Per L. 66/2014</t>
  </si>
  <si>
    <t>Erario Per Ritenuta Di Acconto A Credito</t>
  </si>
  <si>
    <t>Totale Crediti  Previdenziali</t>
  </si>
  <si>
    <t>Denaro E Valori In Cassa</t>
  </si>
  <si>
    <t>Cassa Contanti Sede</t>
  </si>
  <si>
    <t>Cassa Assegni</t>
  </si>
  <si>
    <t>Cassa Estero</t>
  </si>
  <si>
    <t>Totale Denaro E Valori In Cassa</t>
  </si>
  <si>
    <t>Casse Mozambico</t>
  </si>
  <si>
    <t>Casse Prg Mozambico</t>
  </si>
  <si>
    <t>Cash UNHCR Cabo Delgado MZN</t>
  </si>
  <si>
    <t>Totale Casse Mozambico</t>
  </si>
  <si>
    <t>Casse Nepal</t>
  </si>
  <si>
    <t>Cassa Prg Nepal</t>
  </si>
  <si>
    <t>Totale Casse Nepal</t>
  </si>
  <si>
    <t>Casse Tunisia</t>
  </si>
  <si>
    <t>Cassa Prg Tunisia</t>
  </si>
  <si>
    <t>Totale Casse Tunisia</t>
  </si>
  <si>
    <t>Casse Libia</t>
  </si>
  <si>
    <t>Cassa Prog Libia</t>
  </si>
  <si>
    <t>Totale Casse Libia</t>
  </si>
  <si>
    <t>Cassa Congo</t>
  </si>
  <si>
    <t>Totale Cassa Congo</t>
  </si>
  <si>
    <t>Cassa Cambogia</t>
  </si>
  <si>
    <t>Cassa Cambogia USD</t>
  </si>
  <si>
    <t>Cassa Cambogia KHR</t>
  </si>
  <si>
    <t>Totale Cassa Cambogia</t>
  </si>
  <si>
    <t>CassaYemen</t>
  </si>
  <si>
    <t>Cassa Yemen YER</t>
  </si>
  <si>
    <t>Cassa Yemen USD</t>
  </si>
  <si>
    <t>Totale CassaYemen</t>
  </si>
  <si>
    <t>Depositi Bancari</t>
  </si>
  <si>
    <t>Unicredit C/C 3971931</t>
  </si>
  <si>
    <t>Unicredit C/C 4012333</t>
  </si>
  <si>
    <t>Banca Popolate Etica C/C512500</t>
  </si>
  <si>
    <t>Banca Generali C/C266269</t>
  </si>
  <si>
    <t>Prepagata Business Easy Grassini 3390</t>
  </si>
  <si>
    <t>Prepagata Ubi 2629 E.Business</t>
  </si>
  <si>
    <t>Paypal</t>
  </si>
  <si>
    <t>Stripe</t>
  </si>
  <si>
    <t>Banco Di Sardegna 7644</t>
  </si>
  <si>
    <t>Banca Carige 2580</t>
  </si>
  <si>
    <t>Uncredit C/C 3132 Moz.Prof.11471</t>
  </si>
  <si>
    <t>Ubibanca C/C 4075 Lib.11242</t>
  </si>
  <si>
    <t>Ubibanca C/C 4218</t>
  </si>
  <si>
    <t>Paypal (2) E-Comemrce</t>
  </si>
  <si>
    <t>Ubibanca C/C 4837 Moz.Affid.10862</t>
  </si>
  <si>
    <t>Ubibanca C/C 5261 Moz.Prof.11471</t>
  </si>
  <si>
    <t>Prepagata Business Easy Bazzardi 6598</t>
  </si>
  <si>
    <t>Prepagata Business Easy Venzo 6572</t>
  </si>
  <si>
    <t>Prepagata Business Easy Fabbroni 6580</t>
  </si>
  <si>
    <t>Banca Carige Evento Msc 1268180</t>
  </si>
  <si>
    <t>Ubibanca c/c 6239 EUTFLIBYA 05/437</t>
  </si>
  <si>
    <t>Gestpay</t>
  </si>
  <si>
    <t>INTESA C/C 130523 sede</t>
  </si>
  <si>
    <t>INTESA C/C 130482 sede</t>
  </si>
  <si>
    <t>INTESA C/C 130931 PROFILI</t>
  </si>
  <si>
    <t>INTESA C/C 130745 AFFIDATO</t>
  </si>
  <si>
    <t>INTESA C/C 131291 EU LIBIA</t>
  </si>
  <si>
    <t>INTESA C/C 181111 AICS LIBIA</t>
  </si>
  <si>
    <t>Totale Depositi Bancari</t>
  </si>
  <si>
    <t>Depositi Postali</t>
  </si>
  <si>
    <t>Poste Italiane C/C 10349165</t>
  </si>
  <si>
    <t>Postpay Impresa</t>
  </si>
  <si>
    <t>Deposito postale GENOVA C.M.P. AEROPORTO conto 31881104-010 -  Target creative</t>
  </si>
  <si>
    <t>Deposito postale GENOVA C.M.P. AEROPORTO conto 31881104-011 - Posta Magazine</t>
  </si>
  <si>
    <t>Deposito postale GENOVA C.M.P. AEROPORTO conto 31881104-012   - Posta Quattro</t>
  </si>
  <si>
    <t>Totale Depositi Postali</t>
  </si>
  <si>
    <t>Depositi Estero Mozambico</t>
  </si>
  <si>
    <t>StandarBank MZN SAD Maputo 1008</t>
  </si>
  <si>
    <t>StandarBank EUR SAD Maputo 1003</t>
  </si>
  <si>
    <t>StandarBank MZN ADAPT 1038</t>
  </si>
  <si>
    <t>StandarBank MZN AFFIDAT 1062</t>
  </si>
  <si>
    <t>StandarBank EUR AFFIDAT 1054</t>
  </si>
  <si>
    <t>Barclays EUR VLK 1018</t>
  </si>
  <si>
    <t>Barclays MZN VLK 0344</t>
  </si>
  <si>
    <t>Bank ANE EUR</t>
  </si>
  <si>
    <t>Bank PROFILI EUR</t>
  </si>
  <si>
    <t>Bank SOFALA EUR</t>
  </si>
  <si>
    <t>Bank ANE MZN</t>
  </si>
  <si>
    <t>Bank PROFILI  SOFALA MZN</t>
  </si>
  <si>
    <t>Bank SAD SOFALA MZN</t>
  </si>
  <si>
    <t>Bank PROFILI Gorongosa MZN</t>
  </si>
  <si>
    <t>BANK UNICEF Inhambane MZN -BCI 10001</t>
  </si>
  <si>
    <t>Bank ANE Gorongosa MZN</t>
  </si>
  <si>
    <t>Banco Unico 50332 MZN</t>
  </si>
  <si>
    <t>BANK UNICEF CABO DELGADO MZN</t>
  </si>
  <si>
    <t>Banco UNICO-UNFPA Sofala MZN</t>
  </si>
  <si>
    <t>Bank UNHCR Cabo Delgado MZN</t>
  </si>
  <si>
    <t>Totale Depositi Estero Mozambico</t>
  </si>
  <si>
    <t>Depositi Estero Nepal</t>
  </si>
  <si>
    <t>Banca Prg Nepal VDG</t>
  </si>
  <si>
    <t>Banca Prg Nepal SAD</t>
  </si>
  <si>
    <t>Totale Depositi Estero Nepal</t>
  </si>
  <si>
    <t>Depositi Estero Tunisia</t>
  </si>
  <si>
    <t>BANK TUNISIA UE -CC 569400 General TND</t>
  </si>
  <si>
    <t>AMEN BANK TUNISIA CC 101573</t>
  </si>
  <si>
    <t>Totale Depositi Estero Tunisia</t>
  </si>
  <si>
    <t>Depositi Estero Libia</t>
  </si>
  <si>
    <t>Banca Prg Libia ODP</t>
  </si>
  <si>
    <t>Banca ATIB 704251  LYD</t>
  </si>
  <si>
    <t>Totale Depositi Estero Libia</t>
  </si>
  <si>
    <t>Depositi Estero Cambogia</t>
  </si>
  <si>
    <t>Banca USD Sad Cambogia 238466</t>
  </si>
  <si>
    <t>Bank USD Charlene 4312269</t>
  </si>
  <si>
    <t>Totale Depositi Estero Cambogia</t>
  </si>
  <si>
    <t>Deposito Estero Congo</t>
  </si>
  <si>
    <t>Banca USD Congo</t>
  </si>
  <si>
    <t>Totale Deposito Estero Congo</t>
  </si>
  <si>
    <t>Banca Estero Yemen</t>
  </si>
  <si>
    <t>Banca USD Yemen</t>
  </si>
  <si>
    <t>10261 - Yemen Bank EUR</t>
  </si>
  <si>
    <t>YEMEN Bank YER</t>
  </si>
  <si>
    <t>Totale Banca Estero Yemen</t>
  </si>
  <si>
    <t>Conti di Transito Trasferimento Fondi</t>
  </si>
  <si>
    <t>Transito trasferimento Fondi MOZAMBICO</t>
  </si>
  <si>
    <t>Transito trasferimento Fondi CAMBOGIA</t>
  </si>
  <si>
    <t>Transito trasferimento Fondi TUNISIA</t>
  </si>
  <si>
    <t>Transito trasferimento Fondi LIBIA</t>
  </si>
  <si>
    <t>Transito trasferimento Fondi  CONGO</t>
  </si>
  <si>
    <t>Conto trasferimento fondi YEMEN</t>
  </si>
  <si>
    <t>Totale Conti di Transito Trasferimento Fondi</t>
  </si>
  <si>
    <t>Conto Transito per differenze Cambio</t>
  </si>
  <si>
    <t>Totale Conto Transito per differenze Cambio</t>
  </si>
  <si>
    <t>Totale ATTIVO CIRCOLANTE</t>
  </si>
  <si>
    <t>RATEI RISCONTI ATTIVI</t>
  </si>
  <si>
    <t>Ratei Attivi</t>
  </si>
  <si>
    <t>Totale Ratei Attivi</t>
  </si>
  <si>
    <t>Risconti Attivi</t>
  </si>
  <si>
    <t>Totale Risconti Attivi</t>
  </si>
  <si>
    <t>Totale RATEI RISCONTI ATTIVI</t>
  </si>
  <si>
    <t>Totale DARE</t>
  </si>
  <si>
    <t>Totale AVERE</t>
  </si>
  <si>
    <t>Eccedenza DARE</t>
  </si>
  <si>
    <t>PASSIVITA'</t>
  </si>
  <si>
    <t>PATRIMONIO NETTO</t>
  </si>
  <si>
    <t>Fondo Di Dotazione</t>
  </si>
  <si>
    <t>Fondo Dotazione Ente</t>
  </si>
  <si>
    <t>Avanzo Disavanzo Esercizio Corrente</t>
  </si>
  <si>
    <t>Totale Fondo Di Dotazione</t>
  </si>
  <si>
    <t>Patrimonio Vincolato</t>
  </si>
  <si>
    <t>Fondi Sad Totali</t>
  </si>
  <si>
    <t>Totale Patrimonio Vincolato</t>
  </si>
  <si>
    <t>Patrimonio Libero</t>
  </si>
  <si>
    <t>Riserve Accantonate Negli Esercizi Precedenti</t>
  </si>
  <si>
    <t>Totale Patrimonio Libero</t>
  </si>
  <si>
    <t>Totale PATRIMONIO NETTO</t>
  </si>
  <si>
    <t>FONDI PER RISCHI ED ONERI</t>
  </si>
  <si>
    <t>Fondo Ammortamento Immateriali</t>
  </si>
  <si>
    <t>"F.Do Amm.To Imm. Licenze D'Uso E Software"</t>
  </si>
  <si>
    <t>F.Do Amm.To Imm. Manut.E.Rip.Str.Su Beni Di Terzi</t>
  </si>
  <si>
    <t>F.Do Amm.To Imm. Costi E Oneri Plurienn.Da Ammorti</t>
  </si>
  <si>
    <t>F.Do Amm.To Imm. Sito Web</t>
  </si>
  <si>
    <t>F.Do Amm.To Imm. Marchi</t>
  </si>
  <si>
    <t>F.Do Amm.Muovo Marchio</t>
  </si>
  <si>
    <t>Totale Fondo Ammortamento Immateriali</t>
  </si>
  <si>
    <t>Fondo Amm. To Materiali</t>
  </si>
  <si>
    <t>F.Do Amm.To Mobili E Arredi</t>
  </si>
  <si>
    <t>F.Do Amm.To Macch.Uff.Elettroniche</t>
  </si>
  <si>
    <t>F.Do Amm.To Attrezz.Fotografiche</t>
  </si>
  <si>
    <t>F.Do Amm.To Attrezz.Varie E Minuta</t>
  </si>
  <si>
    <t>F.Do Amm.To Altri Impianti</t>
  </si>
  <si>
    <t>F.Do Amm.To Acq.Beni Inf. A 516,45 Euro</t>
  </si>
  <si>
    <t>Totale Fondo Amm. To Materiali</t>
  </si>
  <si>
    <t>Fondo Amm. To Materiali Presso Pvs</t>
  </si>
  <si>
    <t>F.Do Amm.To Autovetture</t>
  </si>
  <si>
    <t>F.Do Amm.To Motovetture</t>
  </si>
  <si>
    <t>Totale Fondo Amm. To Materiali Presso Pvs</t>
  </si>
  <si>
    <t>Fondi Vari</t>
  </si>
  <si>
    <t>Fondo Co-Finanz.Progetti</t>
  </si>
  <si>
    <t>Totale Fondi Vari</t>
  </si>
  <si>
    <t>Totale FONDI PER RISCHI ED ONERI</t>
  </si>
  <si>
    <t>TRATTAMENTO DI FINE RAPPORTO LAVORO SUBO</t>
  </si>
  <si>
    <t>Tfr</t>
  </si>
  <si>
    <t>F.Do Trattamento Di Fine Rapporto</t>
  </si>
  <si>
    <t>Totale Tfr</t>
  </si>
  <si>
    <t>Totale TRATTAMENTO DI FINE RAPPORTO LAVORO SUBO</t>
  </si>
  <si>
    <t>DEBITI</t>
  </si>
  <si>
    <t>Debiti Vs Fornitori</t>
  </si>
  <si>
    <t>Fatture Da Ricevere</t>
  </si>
  <si>
    <t>Totale Debiti Vs Fornitori</t>
  </si>
  <si>
    <t>Debiti Diversi Vs. Erario</t>
  </si>
  <si>
    <t>Debiti Vs. Erario C/Imposta Di Rivalutazione</t>
  </si>
  <si>
    <t>Debiti Vs. Erario Per Addizionale Regionale</t>
  </si>
  <si>
    <t>Debiti Vs. Erario PerTari</t>
  </si>
  <si>
    <t>Debiti Vs. Erario Per Irap Es.In Corso</t>
  </si>
  <si>
    <t>Ritenute D`Acconto Lavoratori Autonomi</t>
  </si>
  <si>
    <t>Ritenute Fiscali Personale Dipendente</t>
  </si>
  <si>
    <t>Ritenute Fiscali Collaboratori</t>
  </si>
  <si>
    <t>Iva A Debito</t>
  </si>
  <si>
    <t>Totale Debiti Diversi Vs. Erario</t>
  </si>
  <si>
    <t>Debiti Verso Enti Previdenziali</t>
  </si>
  <si>
    <t>Debiti Verso Inps Per Lav.A Carico Dip.</t>
  </si>
  <si>
    <t>Debiti Verso Inps Per Lavoratori Dipendenti</t>
  </si>
  <si>
    <t>Debiti Verso Inps Per Collaboratori</t>
  </si>
  <si>
    <t>Debiti Verso Inail Per Lavorati Dipendenti</t>
  </si>
  <si>
    <t>Debiti Verso Inail Per Collaboratori</t>
  </si>
  <si>
    <t>Debiti Fondo Est A Carico Dip.</t>
  </si>
  <si>
    <t>Debiti Fondo Est</t>
  </si>
  <si>
    <t>Debiti Vs. Ente Bilaterale</t>
  </si>
  <si>
    <t>Debiti Imp.Tfr 1012</t>
  </si>
  <si>
    <t>Totale Debiti Verso Enti Previdenziali</t>
  </si>
  <si>
    <t>Debiti Prev.Compl.E Contr.Dirigente</t>
  </si>
  <si>
    <t>Debiti Per Contr.Dirigente A Carico Dip.</t>
  </si>
  <si>
    <t>Debiti Per Contr.Dirigente</t>
  </si>
  <si>
    <t>Debiti Enti Prev.Compl.C/Dipendenti</t>
  </si>
  <si>
    <t>Debiti Previdenza Complementare</t>
  </si>
  <si>
    <t>Totale Debiti Prev.Compl.E Contr.Dirigente</t>
  </si>
  <si>
    <t>Debiti Prev.Compl.Quadri</t>
  </si>
  <si>
    <t>Debiti Quas Carico Dipendente</t>
  </si>
  <si>
    <t>Debiti Quas</t>
  </si>
  <si>
    <t>Debiti Quadrifor Carico Dipendente</t>
  </si>
  <si>
    <t>Debiti Quadrifor</t>
  </si>
  <si>
    <t>Totale Debiti Prev.Compl.Quadri</t>
  </si>
  <si>
    <t>Debiti Verso Dipendenti E Collaboratori</t>
  </si>
  <si>
    <t>Debiti Vs. Dipendenti Per Note  Spese</t>
  </si>
  <si>
    <t>Debiti Vs.Dirigente Per Note Spese</t>
  </si>
  <si>
    <t>Dipendenti C/Retribuzioni Da Liquidare</t>
  </si>
  <si>
    <t>Collaboratori C/Retribuzioni Da Liquidare</t>
  </si>
  <si>
    <t>Imposta Sostitutiva Su Tfr</t>
  </si>
  <si>
    <t>"Dipendenti Per Rateo Xiv Mensilita'"</t>
  </si>
  <si>
    <t>Debiti Vs.Venzo Accanton.Tfr</t>
  </si>
  <si>
    <t>Totale Debiti Verso Dipendenti E Collaboratori</t>
  </si>
  <si>
    <t>Debiti Verso Progetti In Corso</t>
  </si>
  <si>
    <t>Totale Debiti Verso Progetti In Corso</t>
  </si>
  <si>
    <t>Altri Debiti</t>
  </si>
  <si>
    <t>Debiti Verso Diversi</t>
  </si>
  <si>
    <t>Totale Altri Debiti</t>
  </si>
  <si>
    <t>Totale DEBITI</t>
  </si>
  <si>
    <t>RATEI RISCONTI PASSIVI</t>
  </si>
  <si>
    <t>Ratei Passivi</t>
  </si>
  <si>
    <t>Totale Ratei Passivi</t>
  </si>
  <si>
    <t>Risconti Passivi</t>
  </si>
  <si>
    <t>Risconti Passivi Pr.N Wom</t>
  </si>
  <si>
    <t>Risconto Passivo Pr Adapt Moz Aics Aid 10921</t>
  </si>
  <si>
    <t>Risc.Pass Pr.Aff.Moz 10862</t>
  </si>
  <si>
    <t>Risc.Pass.Pr.11491 Action Aid</t>
  </si>
  <si>
    <t>Risc.Pass.Pr.Ue Tunisia 393-093</t>
  </si>
  <si>
    <t>Risc.Pass.Profili 11471 Moz.</t>
  </si>
  <si>
    <t>Risc.Pass.Ue Ane 396-920 Mozambico</t>
  </si>
  <si>
    <t>Risc.Pass.Pam Breakfast Club</t>
  </si>
  <si>
    <t>Risc.Pass.Moz.Icsp 219/411-213</t>
  </si>
  <si>
    <t>Risc.Pass.Life Beyond Plastic Oikos</t>
  </si>
  <si>
    <t>Risc.Pass.Ballata Per Genova</t>
  </si>
  <si>
    <t>Risc.Pass.UE TRUST LIBIA</t>
  </si>
  <si>
    <t>Risc.Pass. Fondaz. Charlene</t>
  </si>
  <si>
    <t>Risc.Pass. Valdese OPM2018/01062</t>
  </si>
  <si>
    <t>Risc.Pass.UNICEF/MOZ/ PCA2020149/HPD202019</t>
  </si>
  <si>
    <t>Risc.Pass.UNFPA  CAPODELGADO</t>
  </si>
  <si>
    <t>Risc.Pass. PROG AICS LIBIA AID 12031</t>
  </si>
  <si>
    <t>Risc.Pass.  PROGETTO ECHO/TDH LIBIA</t>
  </si>
  <si>
    <t>Risc. Ministero dell\'interno 8 x 1000</t>
  </si>
  <si>
    <t>Totale Risconti Passivi</t>
  </si>
  <si>
    <t>Risconti Passivi Prog.Q.Te Amm.Ve</t>
  </si>
  <si>
    <t>Risc.Pass.Pg.Aff.Moz 10862 Q.Te Amm.Ve</t>
  </si>
  <si>
    <t>Risc.Pass.Adapt Moz Aics Aid 10921 Q.Te Amm.Ve</t>
  </si>
  <si>
    <t>Risc.Pass.Ue Tunisia 393-093 Q.Te Amm.Ve</t>
  </si>
  <si>
    <t>Risc.Pass.Profili 11471 Q.Te Amm.Ve</t>
  </si>
  <si>
    <t>Risc.Pass.Ue Ane 396-920 Moz.Q.Te Amm.Ve</t>
  </si>
  <si>
    <t>Risc.Pass.Moz Icsp 2019/411-213 Q.Te Amm.Ve</t>
  </si>
  <si>
    <t>Risc.Pass.Life Beyond Plastic Oikos Q.Te Amm.Ve</t>
  </si>
  <si>
    <t>Totale Risconti Passivi Prog.Q.Te Amm.Ve</t>
  </si>
  <si>
    <t>Totale RATEI RISCONTI PASSIVI</t>
  </si>
  <si>
    <t>TRANSITORI CHIUSURA BILANCIO</t>
  </si>
  <si>
    <t>Conto Profitti E Perdite</t>
  </si>
  <si>
    <t>Totale Conto Profitti E Perdite</t>
  </si>
  <si>
    <t>Totale TRANSITORI CHIUSURA BILANCIO</t>
  </si>
  <si>
    <t>CONTI TRANSITORI</t>
  </si>
  <si>
    <t>Transitori Generici</t>
  </si>
  <si>
    <t>Transitorio Generico</t>
  </si>
  <si>
    <t>Totale Transitori Generici</t>
  </si>
  <si>
    <t>Totale CONTI TRANSITORI</t>
  </si>
  <si>
    <t>CASH ADVANCES</t>
  </si>
  <si>
    <t>Cash Advances</t>
  </si>
  <si>
    <t>Cash advances</t>
  </si>
  <si>
    <t>Totale Cash Advances</t>
  </si>
  <si>
    <t>Totale CASH ADVANCES</t>
  </si>
  <si>
    <t>MOVIMENTI DI TRANSITO GIVE</t>
  </si>
  <si>
    <t>Movimenti di transito GIVE</t>
  </si>
  <si>
    <t>Totale Movimenti di transito GIVE</t>
  </si>
  <si>
    <t>Totale MOVIMENTI DI TRANSITO GIVE</t>
  </si>
  <si>
    <t>Eccedenza AVERE</t>
  </si>
  <si>
    <t>COSTI</t>
  </si>
  <si>
    <t>COSTI E ONERI DA ATTIVITA DI INTERESSE GENERALE</t>
  </si>
  <si>
    <t>1) Materie prime,sussidiarie,di consumo e di merci</t>
  </si>
  <si>
    <t>Acquisto materiali per la finalita Sad</t>
  </si>
  <si>
    <t>Acquisto servizi per la finalita Sad</t>
  </si>
  <si>
    <t>Costi generali  Progetti Sad</t>
  </si>
  <si>
    <t>acquisti materiali per progetti</t>
  </si>
  <si>
    <t>Acqusti servizi per la finilita dei progetti</t>
  </si>
  <si>
    <t>Attrezzature Tecniche per progetti</t>
  </si>
  <si>
    <t>Altri Acquisti Vari</t>
  </si>
  <si>
    <t>Totale 1) Materie prime,sussidiarie,di consumo e di merci</t>
  </si>
  <si>
    <t>2) Servizi</t>
  </si>
  <si>
    <t>Beni E Servizi A Favore Dei  Progetti</t>
  </si>
  <si>
    <t>Spese comunicazione e visibilità</t>
  </si>
  <si>
    <t>Consegne  Spedizioni e trasporti</t>
  </si>
  <si>
    <t>Consulenza E Servizi Tecnici e moniroraggio</t>
  </si>
  <si>
    <t>Spese Missioni</t>
  </si>
  <si>
    <t>Spese affitto e struttura ufficio in loco</t>
  </si>
  <si>
    <t>Formazione</t>
  </si>
  <si>
    <t>Fattibilita Sviluppo Progetti</t>
  </si>
  <si>
    <t>Assicurazioni</t>
  </si>
  <si>
    <t>Audit Progetti</t>
  </si>
  <si>
    <t>Spese gasolio ,benzina</t>
  </si>
  <si>
    <t>Utenze telefono,luce,acqua,gas ect</t>
  </si>
  <si>
    <t>Cancelleria e acq.beni per ufficio</t>
  </si>
  <si>
    <t>Pulizia e spese  trasporto in loco</t>
  </si>
  <si>
    <t>Voli</t>
  </si>
  <si>
    <t>Altri costi</t>
  </si>
  <si>
    <t>Spese bancarie</t>
  </si>
  <si>
    <t>Garanzie bancarie &amp; assicurative</t>
  </si>
  <si>
    <t>Voli personale SAD</t>
  </si>
  <si>
    <t>Assicurazioni personale SAD</t>
  </si>
  <si>
    <t>Totale 2) Servizi</t>
  </si>
  <si>
    <t>3) Godimento beni di terzi</t>
  </si>
  <si>
    <t>Noleggio E Manutenzione Automezzi</t>
  </si>
  <si>
    <t>Totale 3) Godimento beni di terzi</t>
  </si>
  <si>
    <t>4) Personale</t>
  </si>
  <si>
    <t>Comp.personale cococo su progetti</t>
  </si>
  <si>
    <t>Comp.Collab.Espatriati</t>
  </si>
  <si>
    <t>Contr.Inps Collab.Espatriati</t>
  </si>
  <si>
    <t>Trasferte Espatriati</t>
  </si>
  <si>
    <t>Compensi Prestazioni Occasionali</t>
  </si>
  <si>
    <t>Compensi personale in loco</t>
  </si>
  <si>
    <t>Personale Di Sede A Supporto Dei Progett</t>
  </si>
  <si>
    <t>Stip.Dipend.A Supporto Pvs</t>
  </si>
  <si>
    <t>Compensi Collab. Su Pvs</t>
  </si>
  <si>
    <t>Contrib.Inps Collab.Su Pvs</t>
  </si>
  <si>
    <t>Contrib.Inps su DIpend.a supporto Pvs</t>
  </si>
  <si>
    <t>Contri.Inps su cococo per personale su progetti</t>
  </si>
  <si>
    <t>Totale 4) Personale</t>
  </si>
  <si>
    <t>5) Ammortamenti</t>
  </si>
  <si>
    <t>Ammortamento Attrezzature</t>
  </si>
  <si>
    <t>Ammortamento Macchine Elettroniche</t>
  </si>
  <si>
    <t>Totale 5) Ammortamenti</t>
  </si>
  <si>
    <t>7) Oneri diversi di gestione</t>
  </si>
  <si>
    <t>local cost MOZAMBICO</t>
  </si>
  <si>
    <t>local cost LIBIA</t>
  </si>
  <si>
    <t>Apertura Nuovi Paesi</t>
  </si>
  <si>
    <t>Fattibilita nuovi progetti</t>
  </si>
  <si>
    <t>Totale 7) Oneri diversi di gestione</t>
  </si>
  <si>
    <t>Totale COSTI E ONERI DA ATTIVITA DI INTERESSE GENERALE</t>
  </si>
  <si>
    <t>COSTI E E ONERI DA ATTIVITA DIVERSE</t>
  </si>
  <si>
    <t>Acquisti Attivita' Commerciale</t>
  </si>
  <si>
    <t>Acquisto Merce</t>
  </si>
  <si>
    <t>Acq/Serv.Acc.Ecommerce</t>
  </si>
  <si>
    <t>Consulenza E Servizi Tecnici</t>
  </si>
  <si>
    <t>Spese Bancarie Pos</t>
  </si>
  <si>
    <t>Accantonamento Trattamento Di Fine Rapporto</t>
  </si>
  <si>
    <t>Rimanenze iniziali</t>
  </si>
  <si>
    <t xml:space="preserve">Totale </t>
  </si>
  <si>
    <t>Totale COSTI E E ONERI DA ATTIVITA DIVERSE</t>
  </si>
  <si>
    <t>COSTI E E ONERI DA ATTIVITA DA RACCOLTA FONDI</t>
  </si>
  <si>
    <t>1) Oneri  informazione e sensibilizz per raccolta fondi</t>
  </si>
  <si>
    <t>Beni E Servizi  X Att.Informaz.E Sensibi</t>
  </si>
  <si>
    <t>Comunicazione Istituzionale</t>
  </si>
  <si>
    <t>Extra Sad</t>
  </si>
  <si>
    <t>Individui Gestione</t>
  </si>
  <si>
    <t>Individui Acquisizione</t>
  </si>
  <si>
    <t>Webmarketing , spese social</t>
  </si>
  <si>
    <t>Fidelizzazione Ch</t>
  </si>
  <si>
    <t>Campagna People Engagement</t>
  </si>
  <si>
    <t>Sito</t>
  </si>
  <si>
    <t>Personale Per Informaz.E Sensibil.</t>
  </si>
  <si>
    <t>Cont.Inps Su Dip.Informaz. E Sensibil.</t>
  </si>
  <si>
    <t>Totale 1) Oneri  informazione e sensibilizz per raccolta fondi</t>
  </si>
  <si>
    <t>1) Oneri per raccolta fondi</t>
  </si>
  <si>
    <t>Spese Spedizione Raccolta Individui</t>
  </si>
  <si>
    <t>F2F Svizzera</t>
  </si>
  <si>
    <t>Viaggi Alberghi E Trasporti</t>
  </si>
  <si>
    <t>Spese Postali E Spedizione</t>
  </si>
  <si>
    <t>Stip.Dipend.Raccolta Fondi</t>
  </si>
  <si>
    <t>Contributi Inps Dipen.Raccolta Fondi</t>
  </si>
  <si>
    <t>Totale 1) Oneri per raccolta fondi</t>
  </si>
  <si>
    <t>Totale COSTI E E ONERI DA ATTIVITA DA RACCOLTA FONDI</t>
  </si>
  <si>
    <t>COSTI E ONERI DA ATTIVITA  FINANZIARIE E PATRIMONIALI</t>
  </si>
  <si>
    <t>1) Su rapporti bancari</t>
  </si>
  <si>
    <t>Interessi Bancari Passivi</t>
  </si>
  <si>
    <t>Spese C/C Uni 3971931</t>
  </si>
  <si>
    <t>Spese C/C Uni 4012333</t>
  </si>
  <si>
    <t>Spese C/C Etica 512500</t>
  </si>
  <si>
    <t>Spese C/C Generali 266269</t>
  </si>
  <si>
    <t>Spese Bancarie Per Invio Fondi</t>
  </si>
  <si>
    <t>Spese Bancarie Stripe E Carte</t>
  </si>
  <si>
    <t>Spese Bancarie Per Insoluti</t>
  </si>
  <si>
    <t>Spese Per Accredito Rid</t>
  </si>
  <si>
    <t>Spese Uni 5186 Aff.Aid 10862</t>
  </si>
  <si>
    <t>Spese Paypal</t>
  </si>
  <si>
    <t>Spese Carige 2580</t>
  </si>
  <si>
    <t>Spese B.Sardegna 7644</t>
  </si>
  <si>
    <t>Spese Uni 3132 Moz Prof.11471</t>
  </si>
  <si>
    <t>Spese Ubibanca 4075 Lib. 11242</t>
  </si>
  <si>
    <t>Spese Ubibanca 4218 Sede</t>
  </si>
  <si>
    <t>Spese Ubibanca 4837 Moz.Affid.10862</t>
  </si>
  <si>
    <t>Spese Ubibanca 5261  Profili 11471</t>
  </si>
  <si>
    <t>Spese Carige 8180 Ballata X Genova Msc</t>
  </si>
  <si>
    <t>Spese C/C UBI 6239 LIBYA 05/437</t>
  </si>
  <si>
    <t>Comm.Ecommerce Gestpay</t>
  </si>
  <si>
    <t>Spee Fidejussorie C/C</t>
  </si>
  <si>
    <t>Commissioni trasferimenti Western Union</t>
  </si>
  <si>
    <t>Spese Ccp 10349165</t>
  </si>
  <si>
    <t>Totale 1) Su rapporti bancari</t>
  </si>
  <si>
    <t>6) Altri oneri</t>
  </si>
  <si>
    <t>Differenze Cambio Passive</t>
  </si>
  <si>
    <t>Totale 6) Altri oneri</t>
  </si>
  <si>
    <t>Totale COSTI E ONERI DA ATTIVITA  FINANZIARIE E PATRIMONIALI</t>
  </si>
  <si>
    <t>COSTI E ONERI SUPPORTO GENERALE</t>
  </si>
  <si>
    <t>Attrezzatura Minuta</t>
  </si>
  <si>
    <t>Cancelleria E Materiale Di Consumo</t>
  </si>
  <si>
    <t>Acq beni per sanificaz. e mat.bagno</t>
  </si>
  <si>
    <t>Assistenza Software My Donor</t>
  </si>
  <si>
    <t>Assistenza Sotware Square e Give</t>
  </si>
  <si>
    <t>Assistenza Hardware E Sistemica</t>
  </si>
  <si>
    <t>Rinnovo Licenze Software</t>
  </si>
  <si>
    <t>Consegne E Spedizioni</t>
  </si>
  <si>
    <t>Consulenza Del Lavoro</t>
  </si>
  <si>
    <t>Consulenza Fiscale E Tributaria</t>
  </si>
  <si>
    <t>Consulenza Legale - Notarile</t>
  </si>
  <si>
    <t>Consulenza Per Certificazione Bilancio</t>
  </si>
  <si>
    <t>Consulenza organo di vigilanza</t>
  </si>
  <si>
    <t>Consulenza Sicurezza Sul Lavoro</t>
  </si>
  <si>
    <t>Corsi Di Formazione E Aggiornamento</t>
  </si>
  <si>
    <t>Altre Consulenze</t>
  </si>
  <si>
    <t>Manutenzioni E Riparazioni</t>
  </si>
  <si>
    <t>Premi Polizze Assicurative</t>
  </si>
  <si>
    <t>Spese Di Rappresentanza</t>
  </si>
  <si>
    <t>Viaggi E Trasferte</t>
  </si>
  <si>
    <t>Q.Te Associative A Coordin.Nazionali</t>
  </si>
  <si>
    <t>Spese Per Energia Elettrica</t>
  </si>
  <si>
    <t>Spese Postali</t>
  </si>
  <si>
    <t>Spese Pulizia</t>
  </si>
  <si>
    <t>Spese Telefoniche</t>
  </si>
  <si>
    <t>Spese Telefoniche Mobile</t>
  </si>
  <si>
    <t>Tasferte Italia</t>
  </si>
  <si>
    <t>Spese voli  personale di sede</t>
  </si>
  <si>
    <t>Assicurazioni Personale di Sede</t>
  </si>
  <si>
    <t>Altre spese sede</t>
  </si>
  <si>
    <t>Affitto Locali Sede</t>
  </si>
  <si>
    <t>Spese Condominiali</t>
  </si>
  <si>
    <t>Noleggio Fotocopiatrici</t>
  </si>
  <si>
    <t>Affitto altre sedi</t>
  </si>
  <si>
    <t>Stipendi Dirigente</t>
  </si>
  <si>
    <t>Stipendi Impiegati</t>
  </si>
  <si>
    <t>Accantonamento Tfr A Fondi Di Previdenza</t>
  </si>
  <si>
    <t>Contributi Inps Dipendenti</t>
  </si>
  <si>
    <t>Contributi Ente Bilaterale</t>
  </si>
  <si>
    <t>Prestazioni Occasionali</t>
  </si>
  <si>
    <t>Contributi Quas</t>
  </si>
  <si>
    <t>Contributi Quadrifor</t>
  </si>
  <si>
    <t>Contributi F.Do M.Neri</t>
  </si>
  <si>
    <t>Contributi A.Pastore</t>
  </si>
  <si>
    <t>Contributi Fasdac</t>
  </si>
  <si>
    <t>Contributi Fondo Est</t>
  </si>
  <si>
    <t>Formazione Personale Di Sede</t>
  </si>
  <si>
    <t>Buoni Pasto</t>
  </si>
  <si>
    <t>Ammortamento Licenze D'Uso E Software</t>
  </si>
  <si>
    <t>Ammortamento Manut.E.Rip.Str.Su Beni Di Terzi</t>
  </si>
  <si>
    <t>Ammortamento Costi E Oneri Plurienn.Da Ammortizz.</t>
  </si>
  <si>
    <t>Ammortamento Sito Web</t>
  </si>
  <si>
    <t>Ammortamento Marchi</t>
  </si>
  <si>
    <t>Ammortamento Nuovo Marchio</t>
  </si>
  <si>
    <t>Ammortamento Mobili E Arredi</t>
  </si>
  <si>
    <t>Ammortamento Altri Impianti</t>
  </si>
  <si>
    <t>7) Oneri diversi gi gestione</t>
  </si>
  <si>
    <t>Imposte E Tasse Diverse</t>
  </si>
  <si>
    <t>Imposta Di Bollo</t>
  </si>
  <si>
    <t>Tassa Di Rivalutaz. Tfr</t>
  </si>
  <si>
    <t>Arrotondamenti Passivi</t>
  </si>
  <si>
    <t>Interessi Passivi</t>
  </si>
  <si>
    <t>Perdite Su Crediti</t>
  </si>
  <si>
    <t>Donazioni E Beneficenza</t>
  </si>
  <si>
    <t>Sopravvenienze Passive</t>
  </si>
  <si>
    <t>Perdite per differenze cambio</t>
  </si>
  <si>
    <t>Totale 7) Oneri diversi gi gestione</t>
  </si>
  <si>
    <t>Totale COSTI E ONERI SUPPORTO GENERALE</t>
  </si>
  <si>
    <t>ANTICIPO STIPENDI IN LOCO</t>
  </si>
  <si>
    <t>Anticipo stipendi in loco</t>
  </si>
  <si>
    <t>Totale Anticipo stipendi in loco</t>
  </si>
  <si>
    <t>Totale ANTICIPO STIPENDI IN LOCO</t>
  </si>
  <si>
    <t>COUNTRY LOCAL COSTS</t>
  </si>
  <si>
    <t>Country local costs</t>
  </si>
  <si>
    <t>Totale Country local costs</t>
  </si>
  <si>
    <t>Totale COUNTRY LOCAL COSTS</t>
  </si>
  <si>
    <t>RICAVI</t>
  </si>
  <si>
    <t>RICAVI, RENDITE E PROVENTI DA ATTIVITA DA INTERESSE GENERALE</t>
  </si>
  <si>
    <t>3) Ricavi per prestazioni e cessioni ad associati e fondatori</t>
  </si>
  <si>
    <t>Ricavi da progetti istituzionali Svizzera</t>
  </si>
  <si>
    <t>Totale 3) Ricavi per prestazioni e cessioni ad associati e fondatori</t>
  </si>
  <si>
    <t>4) Erogazioni liberali</t>
  </si>
  <si>
    <t>Erogazioni liberali</t>
  </si>
  <si>
    <t>Totale 4) Erogazioni liberali</t>
  </si>
  <si>
    <t>5) Proventi 5 per mille</t>
  </si>
  <si>
    <t>Cinque Per Mille</t>
  </si>
  <si>
    <t>Totale 5) Proventi 5 per mille</t>
  </si>
  <si>
    <t>6) Contributi da soggetti privati</t>
  </si>
  <si>
    <t>Donaz.Major Donors</t>
  </si>
  <si>
    <t>Donaz. Corporate</t>
  </si>
  <si>
    <t>Totale 6) Contributi da soggetti privati</t>
  </si>
  <si>
    <t>8) Contributi da Enti pubblici</t>
  </si>
  <si>
    <t>Da Unione Europea</t>
  </si>
  <si>
    <t>Da Nazioni Unite</t>
  </si>
  <si>
    <t>Da Enti Governativi Nazionali</t>
  </si>
  <si>
    <t>Da Enti Governativi Estero</t>
  </si>
  <si>
    <t>Da Enti Locali Italiani</t>
  </si>
  <si>
    <t>Da Enti Locali Esteri</t>
  </si>
  <si>
    <t>Proventi Q.Te Amministrative Progetti</t>
  </si>
  <si>
    <t>Totale 8) Contributi da Enti pubblici</t>
  </si>
  <si>
    <t>10) Altri ricavi rendite e proventi</t>
  </si>
  <si>
    <t>Altri Proventi E Ricavi</t>
  </si>
  <si>
    <t>Contributi Da Progetti Su Progetti Co Finanzim.</t>
  </si>
  <si>
    <t>Da Fondaz.Svizzera</t>
  </si>
  <si>
    <t>Contributi diretti in Loco</t>
  </si>
  <si>
    <t>Totale 10) Altri ricavi rendite e proventi</t>
  </si>
  <si>
    <t>Totale RICAVI, RENDITE E PROVENTI DA ATTIVITA DA INTERESSE GENERALE</t>
  </si>
  <si>
    <t>RICAVI,RENDITE E PROVENTI DA ATTIVITA DIVERSE</t>
  </si>
  <si>
    <t>4)Contributi da enti pubblici</t>
  </si>
  <si>
    <t>Contributi da enti pubblici</t>
  </si>
  <si>
    <t>Totale 4)Contributi da enti pubblici</t>
  </si>
  <si>
    <t>6) Altri ,ricavi rendite e proventi</t>
  </si>
  <si>
    <t>Proventi Da Ecommerce</t>
  </si>
  <si>
    <t>Totale 6) Altri ,ricavi rendite e proventi</t>
  </si>
  <si>
    <t>7) Rimanze finali</t>
  </si>
  <si>
    <t>Rimanenze finali</t>
  </si>
  <si>
    <t>Totale 7) Rimanze finali</t>
  </si>
  <si>
    <t>Totale RICAVI,RENDITE E PROVENTI DA ATTIVITA DIVERSE</t>
  </si>
  <si>
    <t>RICAVI, RENDITE E PROVENTI DA ATTIVITA DI RACCOLTA FONDI</t>
  </si>
  <si>
    <t>1) Porventi da raccolta fondi abituali</t>
  </si>
  <si>
    <t>Donazioni In Denaro Sad</t>
  </si>
  <si>
    <t>Donazioni In Denaro Extra Sad</t>
  </si>
  <si>
    <t>Donazioni Raccolte Estero CH</t>
  </si>
  <si>
    <t>Totale 1) Porventi da raccolta fondi abituali</t>
  </si>
  <si>
    <t>3) Altri ricavi</t>
  </si>
  <si>
    <t>Altri ricavi</t>
  </si>
  <si>
    <t>Totale 3) Altri ricavi</t>
  </si>
  <si>
    <t>Totale RICAVI, RENDITE E PROVENTI DA ATTIVITA DI RACCOLTA FONDI</t>
  </si>
  <si>
    <t>RICAVI, RENDITE E PROVENTI DA ATTIVITA FINANZIARIE E PATRIMONIALI</t>
  </si>
  <si>
    <t>1 ) Da rapporti bancari</t>
  </si>
  <si>
    <t>Interessi Attivi Bancari</t>
  </si>
  <si>
    <t>Totale 1 ) Da rapporti bancari</t>
  </si>
  <si>
    <t>4) Da altri beni patrimoniali</t>
  </si>
  <si>
    <t>Proventi da altri beni patrimoniali</t>
  </si>
  <si>
    <t>Totale 4) Da altri beni patrimoniali</t>
  </si>
  <si>
    <t>5) Altri proventi</t>
  </si>
  <si>
    <t>Differenze Cambio Attive</t>
  </si>
  <si>
    <t>Totale 5) Altri proventi</t>
  </si>
  <si>
    <t>Totale RICAVI, RENDITE E PROVENTI DA ATTIVITA FINANZIARIE E PATRIMONIALI</t>
  </si>
  <si>
    <t>PROVENTI DA SUPPORTO GENERALE</t>
  </si>
  <si>
    <t xml:space="preserve"> Altri Proventi</t>
  </si>
  <si>
    <t>Abbuoni E Sconti Attivi</t>
  </si>
  <si>
    <t>Sopravvenienze Attive</t>
  </si>
  <si>
    <t>Totale  Altri Proventi</t>
  </si>
  <si>
    <t>Totale PROVENTI DA SUPPORTO GENERALE</t>
  </si>
  <si>
    <t>STATO PATRIMONIALE ESERCIZIO 2021</t>
  </si>
  <si>
    <t>Differenza</t>
  </si>
  <si>
    <t>ATTIVO</t>
  </si>
  <si>
    <t>A)</t>
  </si>
  <si>
    <t>CREDITI VS ASSOCIATI PER VERSAMENTO QUOTE</t>
  </si>
  <si>
    <t>B)</t>
  </si>
  <si>
    <t xml:space="preserve">IMMOBILIZZAZIONI </t>
  </si>
  <si>
    <t>I -</t>
  </si>
  <si>
    <t>Immateriali</t>
  </si>
  <si>
    <t>1) Immobilizzazioni Immateriali</t>
  </si>
  <si>
    <t>2) Fondo Ammortamento e Svalutazione Immobilizz.ni Immat.li</t>
  </si>
  <si>
    <t xml:space="preserve">II - </t>
  </si>
  <si>
    <t>Materiali</t>
  </si>
  <si>
    <t>1) Immobilizzazioni Materiali</t>
  </si>
  <si>
    <t>2) Fondo Ammortamento e Svalutazione Immobilizz.ni Materiali</t>
  </si>
  <si>
    <t>III -</t>
  </si>
  <si>
    <t>Finanziarie</t>
  </si>
  <si>
    <t>C)</t>
  </si>
  <si>
    <t xml:space="preserve">I - </t>
  </si>
  <si>
    <t>1) Rimanenze di Merci</t>
  </si>
  <si>
    <t>Crediti</t>
  </si>
  <si>
    <t>1) Crediti verso clienti</t>
  </si>
  <si>
    <t>2) Crediti Tributari</t>
  </si>
  <si>
    <t>3) Acconti a fornitori e anticipi progetti</t>
  </si>
  <si>
    <t>4) Crediti v/dipendenti</t>
  </si>
  <si>
    <t>5) Crediti Diversi</t>
  </si>
  <si>
    <t>6) Depositi cauzionali</t>
  </si>
  <si>
    <t xml:space="preserve">III - </t>
  </si>
  <si>
    <t>Crediti per progetti</t>
  </si>
  <si>
    <t>1) Verso Progetti</t>
  </si>
  <si>
    <t xml:space="preserve">IV - </t>
  </si>
  <si>
    <t>Disponibilità Liquide</t>
  </si>
  <si>
    <t>1) Denaro e Valori in Cassa italia ed estero</t>
  </si>
  <si>
    <t>2) Depositi Sede</t>
  </si>
  <si>
    <t xml:space="preserve">3) Depositi nei PVS </t>
  </si>
  <si>
    <t>D)</t>
  </si>
  <si>
    <t>RATEI E RISCONTI</t>
  </si>
  <si>
    <t>Ratei attivi</t>
  </si>
  <si>
    <t>1) Ratei attivi a b/t</t>
  </si>
  <si>
    <t>2) Ratei attivi a l/t</t>
  </si>
  <si>
    <t>II -</t>
  </si>
  <si>
    <t>Risconti attivi</t>
  </si>
  <si>
    <t>1) Risconti attivi a b/t</t>
  </si>
  <si>
    <t>2) Risconti attivi a l/t</t>
  </si>
  <si>
    <t>PASSIVO</t>
  </si>
  <si>
    <t>Fondo di dotazione</t>
  </si>
  <si>
    <t>1) Fondo di dotazione</t>
  </si>
  <si>
    <t>Risultato di Gestione</t>
  </si>
  <si>
    <t>1) Risultato di esercizio</t>
  </si>
  <si>
    <t>IV -</t>
  </si>
  <si>
    <t>Altre Riserve e Risultati di Precedenti Esercizi</t>
  </si>
  <si>
    <t>1) Risultato di esercizi precedenti</t>
  </si>
  <si>
    <t>FONDI PER RISCHI E ONERI</t>
  </si>
  <si>
    <t>1) Fondi per cofinanz.Progetti</t>
  </si>
  <si>
    <t>2) Fondi Rischi Crediti Vari</t>
  </si>
  <si>
    <t>TRAT.TO DI FINE DI RAPPORTO DI LAVORO SUB.TO</t>
  </si>
  <si>
    <t>1) Fondo TFR</t>
  </si>
  <si>
    <t>Debiti verso Fornitori</t>
  </si>
  <si>
    <t>1) Debiti Vs Fornitori</t>
  </si>
  <si>
    <t>Debiti verso Progetti</t>
  </si>
  <si>
    <t>1) Debiti verso Progetti in Corso</t>
  </si>
  <si>
    <t>1) Debiti verso Erario</t>
  </si>
  <si>
    <t>2) Debiti verso Istituti di Previdenza e sicurezza sociale</t>
  </si>
  <si>
    <t>3) Debiti verso il Personale</t>
  </si>
  <si>
    <t>4) Debiti vs. Partner di Progetto</t>
  </si>
  <si>
    <t>5) Altri debiti</t>
  </si>
  <si>
    <t>E)</t>
  </si>
  <si>
    <t>Ratei passivi</t>
  </si>
  <si>
    <t>1) Ratei passivi a b/t</t>
  </si>
  <si>
    <t>2) Ratei passivi a l/t</t>
  </si>
  <si>
    <t>Risconti passivi</t>
  </si>
  <si>
    <t>1) Risconti passivi a b/t</t>
  </si>
  <si>
    <t>2) Risconti passivi a l/t</t>
  </si>
  <si>
    <t>HELP CODE ITALIA ONLUS</t>
  </si>
  <si>
    <t>Il presidente</t>
  </si>
  <si>
    <t xml:space="preserve">Il Presidente </t>
  </si>
  <si>
    <t xml:space="preserve">  </t>
  </si>
  <si>
    <t>Check Squadratura</t>
  </si>
  <si>
    <t>A</t>
  </si>
  <si>
    <t>B</t>
  </si>
  <si>
    <t>C</t>
  </si>
  <si>
    <t>Discriminante</t>
  </si>
  <si>
    <t>Genova, lì 30 maggio 2021</t>
  </si>
  <si>
    <t>ONERI E COSTI</t>
  </si>
  <si>
    <t>PROVENTI E RICAVI</t>
  </si>
  <si>
    <t>A) Costi e oneri da attività di interesse generale</t>
  </si>
  <si>
    <t>A) Ricavi, rendite e proventi da attività di interesse generale</t>
  </si>
  <si>
    <t>1) Proventi da quote associative e apporti dei fondatori</t>
  </si>
  <si>
    <t>2) Proventi dagli associati per attività mutualistiche</t>
  </si>
  <si>
    <t>5) Proventi del 5 per mille</t>
  </si>
  <si>
    <t>7) Ricavi per prestazioni e cessioni a terzi</t>
  </si>
  <si>
    <t>8) Contributi da enti pubblici</t>
  </si>
  <si>
    <t>9) Proventi da contratti con enti pubblici</t>
  </si>
  <si>
    <t>10) Altri ricavi, rendite e proventi</t>
  </si>
  <si>
    <t>11) Rimanenze finali</t>
  </si>
  <si>
    <t>Totale</t>
  </si>
  <si>
    <t xml:space="preserve">Avanzo/Disavanzo attività di interesse generale (+/-) </t>
  </si>
  <si>
    <t>B) Costi e oneri da attività diverse</t>
  </si>
  <si>
    <t>B) Ricavi, rendite e proventi da attività diverse</t>
  </si>
  <si>
    <t>1) Ricavi per prestazioni e cessioni ad associati e fondatori</t>
  </si>
  <si>
    <t>2) Contributi da soggetti privati</t>
  </si>
  <si>
    <t>3) Ricavi per prestazioni e cessioni a terzi</t>
  </si>
  <si>
    <t>4) Contributi da enti pubblici</t>
  </si>
  <si>
    <t>5) Proventi da contratti con enti pubblici</t>
  </si>
  <si>
    <t>6) Altri ricavi, rendite e proventi</t>
  </si>
  <si>
    <t>7) Rimanenze finali</t>
  </si>
  <si>
    <t xml:space="preserve">Avanzo/Disavanzo attività diverse (+/-) </t>
  </si>
  <si>
    <t>C) Costi e oneri da attività di raccolta fondi</t>
  </si>
  <si>
    <t>C) Ricavi, rendite e proventi da attività di raccolta fondi</t>
  </si>
  <si>
    <t>1) Oneri per raccolte fondi abituali</t>
  </si>
  <si>
    <t>1) Proventi da raccolte fondi abituali</t>
  </si>
  <si>
    <t>2) Oneri per raccolte fondi occasionali</t>
  </si>
  <si>
    <t>2) Proventi da raccolte fondi occasionali</t>
  </si>
  <si>
    <t>3) Altri oneri</t>
  </si>
  <si>
    <t>3) Altri proventi</t>
  </si>
  <si>
    <t xml:space="preserve">Avanzo/Disavanzo attività di raccolta fondi (+/-) </t>
  </si>
  <si>
    <t>D) Costi e oneri da attività finanziarie e patrimoniali</t>
  </si>
  <si>
    <t>D) Ricavi, rendite e proventi da attività finanziarie e patrimoniali</t>
  </si>
  <si>
    <t>1) Da rapporti bancari</t>
  </si>
  <si>
    <t>2) Su prestiti</t>
  </si>
  <si>
    <t>2) Da altri investimenti finanziari</t>
  </si>
  <si>
    <t>3) Da patrimonio edilizio</t>
  </si>
  <si>
    <t>5) Accantonamenti per rischi ed oneri</t>
  </si>
  <si>
    <t xml:space="preserve">Avanzo/Disavanzo attività finanziarie e patrimoniali (+/-) </t>
  </si>
  <si>
    <t>E) Costi e oneri di supporto generale</t>
  </si>
  <si>
    <t>E) Proventi di supporto generale</t>
  </si>
  <si>
    <t>1) Proventi da distacco del personale</t>
  </si>
  <si>
    <t>2) Altri proventi di supporto generale</t>
  </si>
  <si>
    <t>Totale oneri e costi</t>
  </si>
  <si>
    <t>Totale proventi e ricavi</t>
  </si>
  <si>
    <t xml:space="preserve">Avanzo/Disavanzo d'esercizio prima delle imposte (+/-) </t>
  </si>
  <si>
    <t>Imposte</t>
  </si>
  <si>
    <t>Avanzo/Disavanzo d'esercizio (+/-)</t>
  </si>
  <si>
    <t>COSTI E PROVENTI FIGURATIVI</t>
  </si>
  <si>
    <t>Costi figurativi</t>
  </si>
  <si>
    <t>Proventi figurativi</t>
  </si>
  <si>
    <t>1) da attività di interesse generale</t>
  </si>
  <si>
    <t>2) da attività diverse</t>
  </si>
  <si>
    <t>RENDICONTO GESTIONALE ESERCIZIO 2021</t>
  </si>
  <si>
    <t>Didcriminante</t>
  </si>
  <si>
    <t>1) Materie prime, sussidiarie, di consumo e di merci i.g</t>
  </si>
  <si>
    <t>2) Servizi i.g.</t>
  </si>
  <si>
    <t>3) Godimento di beni di terzi i.g.</t>
  </si>
  <si>
    <t>4) Personale i.g.</t>
  </si>
  <si>
    <t>5) Ammortamenti i.g.</t>
  </si>
  <si>
    <t>5 bis) Svalutazioni delle immobilizzazioni materiali ed immateriali i.g.</t>
  </si>
  <si>
    <t>6) Accantonamenti per rischi ed oneri i.g.</t>
  </si>
  <si>
    <t>7) Oneri diversi di gestione i.g.</t>
  </si>
  <si>
    <t>8) Rimanenze iniziali i.g.</t>
  </si>
  <si>
    <t>9) Accantonamento a riserva vincolata per decisione degli organi istituzionali i.g.</t>
  </si>
  <si>
    <t>10) Utilizzo riserva vincolata per decisione degli organi istituzionali i.g.</t>
  </si>
  <si>
    <t>1) Materie prime, sussidiarie, di consumo e di merci a.d.</t>
  </si>
  <si>
    <t>2) Servizi a.d.</t>
  </si>
  <si>
    <t>3) Godimento di beni di terzi a.d.</t>
  </si>
  <si>
    <t>4) Personale a.d.</t>
  </si>
  <si>
    <t>5) Ammortamenti a.d.</t>
  </si>
  <si>
    <t>5 bis) Svalutazioni delle immobilizzazioni materiali ed immateriali a.d.</t>
  </si>
  <si>
    <t>6) Accantonamenti per rischi ed oneri a.d.</t>
  </si>
  <si>
    <t>7) Oneri diversi di gestione a.d.</t>
  </si>
  <si>
    <t>8) Rimanenze iniziali a.d.</t>
  </si>
  <si>
    <t>1) Materie prime, sussidiarie, di consumo e di merci s.g.</t>
  </si>
  <si>
    <t>2) Servizi s.g.</t>
  </si>
  <si>
    <t>3) Godimento di beni di terzi s.g.</t>
  </si>
  <si>
    <t>4) Personale s.g.</t>
  </si>
  <si>
    <t>5) Ammortamenti s.g.</t>
  </si>
  <si>
    <t>5bis) Svalutazioni delle immobilizzazioni materiali ed immateriali s.g.</t>
  </si>
  <si>
    <t>6) Accantonamenti per rischi ed oneri s.g.</t>
  </si>
  <si>
    <t>7) Altri oneri s.g.</t>
  </si>
  <si>
    <t>8) Accantonamento a riserva vincolata per decisione degli organi istituzionali s.g.</t>
  </si>
  <si>
    <t>9) Utilizzo riserva vincolata per decisione degli organi istituzionali s.g.</t>
  </si>
  <si>
    <t>Etichette di riga</t>
  </si>
  <si>
    <t>(vuoto)</t>
  </si>
  <si>
    <t>Totale complessivo</t>
  </si>
  <si>
    <t>Somma di Saldo attuale</t>
  </si>
  <si>
    <t>HELPCODE</t>
  </si>
  <si>
    <t>Bilancio di verifica dal 01/01/2020 al 31/12/2020</t>
  </si>
  <si>
    <t>Stampato il 15/04/2021</t>
  </si>
  <si>
    <t>CEE</t>
  </si>
  <si>
    <t>PROVENTI ISTITUZIONALI</t>
  </si>
  <si>
    <t>Proventi progetti</t>
  </si>
  <si>
    <t>#Nd</t>
  </si>
  <si>
    <t>Da Enti Governativi Nazionali In Loco</t>
  </si>
  <si>
    <t>Da Enti Governativi Nazionali in Loco</t>
  </si>
  <si>
    <t>Da Altri Enti</t>
  </si>
  <si>
    <t>Da Altri Enti Corporate</t>
  </si>
  <si>
    <t>Contributi Vari</t>
  </si>
  <si>
    <t>Totale Proventi progetti</t>
  </si>
  <si>
    <t>xxxxxxxx</t>
  </si>
  <si>
    <t>xxxxxxxxxxxxxxxx</t>
  </si>
  <si>
    <t>Totale xxxxxxxx</t>
  </si>
  <si>
    <t>Contributi vari</t>
  </si>
  <si>
    <t>CONTRIBUTI DA PROGETTI SU PROGETTI CO FINANZIM.</t>
  </si>
  <si>
    <t>Totale Contributi vari</t>
  </si>
  <si>
    <t>Totale PROVENTI ISTITUZIONALI</t>
  </si>
  <si>
    <t>PROVENTI DA RACCOLTA FONDI</t>
  </si>
  <si>
    <t>Donazioni  in denaro</t>
  </si>
  <si>
    <t>Donazioni In Denaro Libere</t>
  </si>
  <si>
    <t>Donazioni Charity Shop</t>
  </si>
  <si>
    <t>Donazioni dalla Svizzera</t>
  </si>
  <si>
    <t>Donazioni Raccolte Estero Ch</t>
  </si>
  <si>
    <t>Totale Donazioni dalla Svizzera</t>
  </si>
  <si>
    <t>Donazioni attività libere</t>
  </si>
  <si>
    <t>DONAZIONI PROGETTI E ATTIVITA LIBERE</t>
  </si>
  <si>
    <t>Totale Donazioni attività libere</t>
  </si>
  <si>
    <t>DONAZIONI IN DENARO DA SVIZZERA</t>
  </si>
  <si>
    <t>Totale DONAZIONI IN DENARO DA SVIZZERA</t>
  </si>
  <si>
    <t>Donazioni Di Beni</t>
  </si>
  <si>
    <t>Donazioni In Kind</t>
  </si>
  <si>
    <t>Totale Donazioni Di Beni</t>
  </si>
  <si>
    <t>Webmkt/Acqusizione</t>
  </si>
  <si>
    <t>Donaz.Webmkt/Acqusizione</t>
  </si>
  <si>
    <t>Totale Webmkt/Acqusizione</t>
  </si>
  <si>
    <t>Major Donors + Corporate</t>
  </si>
  <si>
    <t>Donaz.Major Donors + Corporate</t>
  </si>
  <si>
    <t>Totale Major Donors + Corporate</t>
  </si>
  <si>
    <t>Eventi</t>
  </si>
  <si>
    <t>Concerti E Serate Di Gala</t>
  </si>
  <si>
    <t>Eventi Msc Ballata X Genova 14/09/19</t>
  </si>
  <si>
    <t>Totale Eventi</t>
  </si>
  <si>
    <t>Campagne Speciali</t>
  </si>
  <si>
    <t>Sms Solidale</t>
  </si>
  <si>
    <t>C`Era Una Volta La Cena</t>
  </si>
  <si>
    <t>Totale Campagne Speciali</t>
  </si>
  <si>
    <t>Da Attivita` Istituzionale</t>
  </si>
  <si>
    <t>Lasciti Testamentari</t>
  </si>
  <si>
    <t>Utilizzo Fondi Patrimonio Vincolato</t>
  </si>
  <si>
    <t>Totale Da Attivita` Istituzionale</t>
  </si>
  <si>
    <t>Cinque per mille</t>
  </si>
  <si>
    <t>Totale Cinque Per Mille</t>
  </si>
  <si>
    <t>Da attività accessorie</t>
  </si>
  <si>
    <t>Contributi Per Lasciti</t>
  </si>
  <si>
    <t>Arrotondamenti Attivi</t>
  </si>
  <si>
    <t>Totale Altri Proventi E Ricavi</t>
  </si>
  <si>
    <t>Totale PROVENTI DA RACCOLTA FONDI</t>
  </si>
  <si>
    <t>PROVENTI E RICAVI DA ATTIVITA` ACCESSORI</t>
  </si>
  <si>
    <t>Da Attivitã Connesse E/O Gestioni Comme</t>
  </si>
  <si>
    <t>Fimanenze Finali</t>
  </si>
  <si>
    <t>Totale Da Attivitã Connesse E/O Gestioni Comme</t>
  </si>
  <si>
    <t>Totale PROVENTI E RICAVI DA ATTIVITA` ACCESSORI</t>
  </si>
  <si>
    <t>PROVENTI FINANZIARI E PATRIMONIALI</t>
  </si>
  <si>
    <t>Da Rapporti Bancari</t>
  </si>
  <si>
    <t>Proventi Finanziari</t>
  </si>
  <si>
    <t>Interessi Attivi Postali</t>
  </si>
  <si>
    <t>Totale Da Rapporti Bancari</t>
  </si>
  <si>
    <t>Da Altri Investimenti Finanziari</t>
  </si>
  <si>
    <t>Interessi Attivi Su Titoli</t>
  </si>
  <si>
    <t>Totale Da Altri Investimenti Finanziari</t>
  </si>
  <si>
    <t>Da Altri Proventi</t>
  </si>
  <si>
    <t>Proventi Vari</t>
  </si>
  <si>
    <t>Totale Da Altri Proventi</t>
  </si>
  <si>
    <t>Totale PROVENTI FINANZIARI E PATRIMONIALI</t>
  </si>
  <si>
    <t>PROVENTI STRAORDINARI</t>
  </si>
  <si>
    <t>Proventi Straordinari</t>
  </si>
  <si>
    <t>Plusvalenze Da Alienazione</t>
  </si>
  <si>
    <t>Plusvalenza Su Titoli</t>
  </si>
  <si>
    <t>Sopravv.Attive Da Cofin.Progetti</t>
  </si>
  <si>
    <t>Totale Proventi Straordinari</t>
  </si>
  <si>
    <t>Totale PROVENTI STRAORDINARI</t>
  </si>
  <si>
    <t>Totale Attivo patrimoniale Helpcode</t>
  </si>
  <si>
    <t>CEE NEW</t>
  </si>
  <si>
    <t>Oneri per progetti</t>
  </si>
  <si>
    <t>Contrib.Inps Dip. Su Pvs</t>
  </si>
  <si>
    <t>Stip.Dipend.Su Inform.E Sensibil.</t>
  </si>
  <si>
    <t>Uscite per progetti Italia</t>
  </si>
  <si>
    <t>Oneri diretti di promozione e comunicazione</t>
  </si>
  <si>
    <t>Oneri di supporto generale</t>
  </si>
  <si>
    <t>Contributi Inail Dipendenti</t>
  </si>
  <si>
    <t>ONERI PER PROGETTI</t>
  </si>
  <si>
    <t>Uscite Per Realizzazione Progetti Sad</t>
  </si>
  <si>
    <t>Oneri Progetti Sad</t>
  </si>
  <si>
    <t>Totale Uscite Per Realizzazione Progetti Sad</t>
  </si>
  <si>
    <t>Uscite Per Realizzazione Progetti Istitu</t>
  </si>
  <si>
    <t>Oneri Progetti Istituzionali</t>
  </si>
  <si>
    <t>Totale Uscite Per Realizzazione Progetti Istitu</t>
  </si>
  <si>
    <t>Uscite Per Progetti Da Raccolta Fondi</t>
  </si>
  <si>
    <t>Svizzera Oneri X Realiz.Prog.Istituz.</t>
  </si>
  <si>
    <t>Cash And Voucher</t>
  </si>
  <si>
    <t>Totale Uscite Per Progetti Da Raccolta Fondi</t>
  </si>
  <si>
    <t>Co-Finanzimenti Progetti Istituzionali</t>
  </si>
  <si>
    <t>Co-Finanz.Proget.Isituzionali</t>
  </si>
  <si>
    <t>Costi Informatici E Materiali Per Computer</t>
  </si>
  <si>
    <t>Attrezzature Tecniche Per Progetti</t>
  </si>
  <si>
    <t>Totale Co-Finanzimenti Progetti Istituzionali</t>
  </si>
  <si>
    <t>Missioni Di Monitoraggio</t>
  </si>
  <si>
    <t>Altre Missioni Nei Pvs</t>
  </si>
  <si>
    <t>Assicur./Voli Espatriati Sad</t>
  </si>
  <si>
    <t>Coordinam.E Monitoraggio Progetti</t>
  </si>
  <si>
    <t>Altre Spese Pvs</t>
  </si>
  <si>
    <t>Totale Beni E Servizi A Favore Dei  Progetti</t>
  </si>
  <si>
    <t>Godimento Beni Di Terzi</t>
  </si>
  <si>
    <t>Canone Hosting Web</t>
  </si>
  <si>
    <t>Totale Godimento Beni Di Terzi</t>
  </si>
  <si>
    <t>Personale Espatriato</t>
  </si>
  <si>
    <t>Contributi Inail Collaboratori</t>
  </si>
  <si>
    <t>Oneri Diversi Collaboratori</t>
  </si>
  <si>
    <t>Totale Personale Espatriato</t>
  </si>
  <si>
    <t>X</t>
  </si>
  <si>
    <t>Accantonamento Ferie Maturate E Non Ancora Godute</t>
  </si>
  <si>
    <t>Contributi Fondo (Nome Fondo Es: Est,Fon.Te,..)</t>
  </si>
  <si>
    <t>Contributi Su Stipendi</t>
  </si>
  <si>
    <t>Oneri Differiti Inps - Ferie/Permessi Maturati</t>
  </si>
  <si>
    <t>Oneri Differiti Inps - Ferie/Permessi Non Goduti</t>
  </si>
  <si>
    <t>Oneri Differiti Inps - Quota 14Â° Maturata</t>
  </si>
  <si>
    <t>Oneri Diversi Dipendenti</t>
  </si>
  <si>
    <t>Contrib.Irpef Collab.Su Pvs</t>
  </si>
  <si>
    <t>Totale Personale Di Sede A Supporto Dei Progett</t>
  </si>
  <si>
    <t>Ammortamenti Progetti</t>
  </si>
  <si>
    <t>Ammortamento Automezzi</t>
  </si>
  <si>
    <t>Ammortamento Motoveicoli</t>
  </si>
  <si>
    <t>Ammortamento Mobili Ufficio</t>
  </si>
  <si>
    <t>Ammortamento Software</t>
  </si>
  <si>
    <t>Totale Ammortamenti Progetti</t>
  </si>
  <si>
    <t>Oneri Diversi Di Gestione</t>
  </si>
  <si>
    <t>local cost CAMBOGIA</t>
  </si>
  <si>
    <t>local cost NEPAL</t>
  </si>
  <si>
    <t>local cost TUNISIA</t>
  </si>
  <si>
    <t>local cost CONGO</t>
  </si>
  <si>
    <t>Totale Oneri Diversi Di Gestione</t>
  </si>
  <si>
    <t>Totale ONERI PER PROGETTI</t>
  </si>
  <si>
    <t>ONERI PER ATTIVITA' INFORM.E SENSIBILIZ</t>
  </si>
  <si>
    <t>Acquisti X Att.Informaz.E Sensibiliz.</t>
  </si>
  <si>
    <t>Totale Acquisti X Att.Informaz.E Sensibiliz.</t>
  </si>
  <si>
    <t>Individui Riattivazione</t>
  </si>
  <si>
    <t>Campagna 5*1000</t>
  </si>
  <si>
    <t>Totale Beni E Servizi  X Att.Informaz.E Sensibi</t>
  </si>
  <si>
    <t>Affitto Locali  Per Eventi</t>
  </si>
  <si>
    <t>Compensi Collaboratori</t>
  </si>
  <si>
    <t>Contributi Inps Collaboratori</t>
  </si>
  <si>
    <t>Contributi Irpef Collaboratori</t>
  </si>
  <si>
    <t>Totale Personale Per Informaz.E Sensibil.</t>
  </si>
  <si>
    <t>Totale ONERI PER ATTIVITA' INFORM.E SENSIBILIZ</t>
  </si>
  <si>
    <t>ONERI PROMOZIONALI E DI RACCOLTA FONDI</t>
  </si>
  <si>
    <t>Raccolta Individui</t>
  </si>
  <si>
    <t>Spese Stampa Raccolta Individui</t>
  </si>
  <si>
    <t>"Spese Creativita' Raccolta Individui"</t>
  </si>
  <si>
    <t>Web Marketing</t>
  </si>
  <si>
    <t>Totale Raccolta Individui</t>
  </si>
  <si>
    <t>Raccolta Corporate E Major Donors</t>
  </si>
  <si>
    <t>Spese Raccolta Corporate E Major Donors</t>
  </si>
  <si>
    <t>Spese Racc.Corporate E Major D.Svizzera</t>
  </si>
  <si>
    <t>Spese Creativita' Raccolta Corporate E Major Donor</t>
  </si>
  <si>
    <t>Totale Raccolta Corporate E Major Donors</t>
  </si>
  <si>
    <t>5 Per Mille</t>
  </si>
  <si>
    <t>Spese Spedizione Campagna 5 Per Mille</t>
  </si>
  <si>
    <t>Spese Produzione Campagna 5 Per Mille</t>
  </si>
  <si>
    <t>Spese Creativita' Campagna 5 Per Mille</t>
  </si>
  <si>
    <t>Totale 5 Per Mille</t>
  </si>
  <si>
    <t>Eventi Vari</t>
  </si>
  <si>
    <t>Lottterie</t>
  </si>
  <si>
    <t>Mercatini</t>
  </si>
  <si>
    <t>Attivitã Ordinaria Di Promozione</t>
  </si>
  <si>
    <t>Servizi Fotografici</t>
  </si>
  <si>
    <t>Consulenze E Servizi Raccolta Fondi</t>
  </si>
  <si>
    <t>Realizzazione Grafica E Impianti</t>
  </si>
  <si>
    <t>Campagna Promozionale Online</t>
  </si>
  <si>
    <t>Totale Attivitã Ordinaria Di Promozione</t>
  </si>
  <si>
    <t>Personale Promon.E Di Raccolta Fondi</t>
  </si>
  <si>
    <t>Totale Personale Promon.E Di Raccolta Fondi</t>
  </si>
  <si>
    <t>Totale ONERI PROMOZIONALI E DI RACCOLTA FONDI</t>
  </si>
  <si>
    <t>ONERI DA ATTIVITA` ACCESSORIE</t>
  </si>
  <si>
    <t>"Acquisti Attivita' Commerciale"</t>
  </si>
  <si>
    <t>Oneri da atttività accessorie</t>
  </si>
  <si>
    <t>Sp.Comunicazione Ecommerce</t>
  </si>
  <si>
    <t>Materiale Pubblicitario</t>
  </si>
  <si>
    <t>Spese Varie Negozio</t>
  </si>
  <si>
    <t>Totale "Acquisti Attivita' Commerciale"</t>
  </si>
  <si>
    <t>"Servizi Attivita' Commerciale"</t>
  </si>
  <si>
    <t>Assistenza Tecnica</t>
  </si>
  <si>
    <t>Totale "Servizi Attivita' Commerciale"</t>
  </si>
  <si>
    <t>Godimento Beni Di Terzi Att.Commerc.</t>
  </si>
  <si>
    <t>Noleggio Registratore Di Cassa</t>
  </si>
  <si>
    <t>Totale Godimento Beni Di Terzi Att.Commerc.</t>
  </si>
  <si>
    <t>"Personale Attivita' Commerciale"</t>
  </si>
  <si>
    <t>Stipendi Dipendenti Charity</t>
  </si>
  <si>
    <t>Totale "Personale Attivita' Commerciale"</t>
  </si>
  <si>
    <t>"Ammortamenti Attivita' Commericale"</t>
  </si>
  <si>
    <t>Ammortamento Manut.Negozio</t>
  </si>
  <si>
    <t>Ammortamento Macch.Uff.Negozio</t>
  </si>
  <si>
    <t>Ammortamento Mobili E Arredi Negozio</t>
  </si>
  <si>
    <t>Totale "Ammortamenti Attivita' Commericale"</t>
  </si>
  <si>
    <t>Altri Oneri</t>
  </si>
  <si>
    <t>Totale ONERI DA ATTIVITA` ACCESSORIE</t>
  </si>
  <si>
    <t>ONERI FINANZIARI E PATRIMONIALI</t>
  </si>
  <si>
    <t>Su Rapporti Bancari</t>
  </si>
  <si>
    <t>Oneri Finanziari</t>
  </si>
  <si>
    <t>Spese C/C Gbcge</t>
  </si>
  <si>
    <t>Spese C/C Post Finance</t>
  </si>
  <si>
    <t>Spese Uni 0044 Libia 11273</t>
  </si>
  <si>
    <t>Spese Sumup/Pos Elettronico</t>
  </si>
  <si>
    <t>Totale Su Rapporti Bancari</t>
  </si>
  <si>
    <t>Su Depositi Postali</t>
  </si>
  <si>
    <t>Interessi Passivi Postali</t>
  </si>
  <si>
    <t>Totale Su Depositi Postali</t>
  </si>
  <si>
    <t>Da Patrimonio Edilizio</t>
  </si>
  <si>
    <t>Oneri Straodinari</t>
  </si>
  <si>
    <t>Totale Da Patrimonio Edilizio</t>
  </si>
  <si>
    <t>Totale ONERI FINANZIARI E PATRIMONIALI</t>
  </si>
  <si>
    <t>xxxx</t>
  </si>
  <si>
    <t>Oneri Straordinari</t>
  </si>
  <si>
    <t>Minusvalenze Da Alienazione Cespiti</t>
  </si>
  <si>
    <t>Totale Oneri Straordinari</t>
  </si>
  <si>
    <t>Totale xxxx</t>
  </si>
  <si>
    <t>ONERI DI SUPPORTO GENERALE</t>
  </si>
  <si>
    <t>Acquisti</t>
  </si>
  <si>
    <t>Carburante Per Autovetture</t>
  </si>
  <si>
    <t>Costi Informatici E Materiale Per Computer</t>
  </si>
  <si>
    <t>Macchine Per Ufficio</t>
  </si>
  <si>
    <t>Totale Acquisti</t>
  </si>
  <si>
    <t>Servizi</t>
  </si>
  <si>
    <t>Consulenza Dps E Privacy</t>
  </si>
  <si>
    <t>Abbonamenti E Pubblicazioni</t>
  </si>
  <si>
    <t>Attrezzatura Varia E Minuta</t>
  </si>
  <si>
    <t>Postali E Bollati</t>
  </si>
  <si>
    <t>Smaltimento Rifiuti Solidi Urbani</t>
  </si>
  <si>
    <t>Smaltimento Rifiuti Tossici</t>
  </si>
  <si>
    <t>Spese Amm.Ne Condominio</t>
  </si>
  <si>
    <t>Partecip.A Convegni E Seminari</t>
  </si>
  <si>
    <t>Spese Per Rete Idrica</t>
  </si>
  <si>
    <t>Spese Per Riscaldamento</t>
  </si>
  <si>
    <t>Viaggi Consiglieri/Istituzionali</t>
  </si>
  <si>
    <t>Altre Spese Sede</t>
  </si>
  <si>
    <t>Totale Servizi</t>
  </si>
  <si>
    <t>Magazzino Genova</t>
  </si>
  <si>
    <t>Noleggio Impianto Centralino</t>
  </si>
  <si>
    <t>Noleggio Materiali Audio Video</t>
  </si>
  <si>
    <t>Affitto Locali Milano</t>
  </si>
  <si>
    <t>Personale</t>
  </si>
  <si>
    <t>Contributi Irpef Dipendenti</t>
  </si>
  <si>
    <t>Contributo Inps Di Solidarieta'</t>
  </si>
  <si>
    <t>Compensi Co.Co.Pro</t>
  </si>
  <si>
    <t>Contributi Inps Co.Co.Pro</t>
  </si>
  <si>
    <t>Contributi Inail Co.Co.Pro</t>
  </si>
  <si>
    <t>Contributi Irpef Co.Co.Pro</t>
  </si>
  <si>
    <t>Oneri Fondo Previd.Complementare</t>
  </si>
  <si>
    <t>Assicurazioni Integrative</t>
  </si>
  <si>
    <t>Benefits Specifici</t>
  </si>
  <si>
    <t>Buoni Lavoro Voucher</t>
  </si>
  <si>
    <t>Altri Costi Personale Di Sede</t>
  </si>
  <si>
    <t>Totale Personale</t>
  </si>
  <si>
    <t>Ammortamenti Immateriali</t>
  </si>
  <si>
    <t>Ammortamento Certif. Iso 9001</t>
  </si>
  <si>
    <t>Ammortamento Manut.E.Rip.Str.Negozio</t>
  </si>
  <si>
    <t>Ammortamento Intranet Locale</t>
  </si>
  <si>
    <t>Ammortamento Imm.Inf.A516,45 Euro</t>
  </si>
  <si>
    <t>Totale Ammortamenti Immateriali</t>
  </si>
  <si>
    <t>Ammortamenti Materiali</t>
  </si>
  <si>
    <t>Ammortamento Macch.Uff.Elettroniche</t>
  </si>
  <si>
    <t>Ammortamento Attrezz.Fotografiche</t>
  </si>
  <si>
    <t>Ammortamento Attrezz.Varia E Minuta</t>
  </si>
  <si>
    <t>Ammortamento Acq.Beni Inf. A 516,45 Euro</t>
  </si>
  <si>
    <t>Totale Ammortamenti Materiali</t>
  </si>
  <si>
    <t>Ammortamenti Presso Pvs</t>
  </si>
  <si>
    <t>Ammortamento Autovetture</t>
  </si>
  <si>
    <t>Totale Ammortamenti Presso Pvs</t>
  </si>
  <si>
    <t>Accantonamento Svalutazione Crediti</t>
  </si>
  <si>
    <t>Imposta Di Registro</t>
  </si>
  <si>
    <t>Ammende,Contravvenzioni,Multe E More</t>
  </si>
  <si>
    <t>Irap</t>
  </si>
  <si>
    <t>Ires</t>
  </si>
  <si>
    <t>Accant.F.Do Co Finanz.Progetti</t>
  </si>
  <si>
    <t>Minusvalenze Cespiti</t>
  </si>
  <si>
    <t>Totale Altri Oneri</t>
  </si>
  <si>
    <t>Totale ONERI DI SUPPORTO GENERALE</t>
  </si>
  <si>
    <t>ALTRI TRANSITORI</t>
  </si>
  <si>
    <t>Contabilizzazione Donazioni</t>
  </si>
  <si>
    <t>Donazioni Da Mydonor</t>
  </si>
  <si>
    <t>Totale Contabilizzazione Donazioni</t>
  </si>
  <si>
    <t>Transitorio Pg  F24</t>
  </si>
  <si>
    <t>Transitorio Stipendi</t>
  </si>
  <si>
    <t>Budget</t>
  </si>
  <si>
    <t>Totale ALTRI TRANSITORI</t>
  </si>
  <si>
    <t>ANTICIPI STIPENDI</t>
  </si>
  <si>
    <t>Anticipi stipendi</t>
  </si>
  <si>
    <t>Anticipi stipendio</t>
  </si>
  <si>
    <t>Totale Anticipi stipendi</t>
  </si>
  <si>
    <t>Totale ANTICIPI STIPENDI</t>
  </si>
  <si>
    <t>Totale Costi Helpcode</t>
  </si>
  <si>
    <t>1) riserve statutarie</t>
  </si>
  <si>
    <t>2) riserve vincolate per decisione degli organi istituzionali</t>
  </si>
  <si>
    <t>3) riserve vincolate destinate da terzi</t>
  </si>
  <si>
    <t xml:space="preserve">3) Fondo Sviluppo &amp; Crescita </t>
  </si>
  <si>
    <t>4) Fondo rischi PSEA</t>
  </si>
  <si>
    <t>5) Fondo rischi quiescenza e obblighi simili</t>
  </si>
  <si>
    <t>EVENTO</t>
  </si>
  <si>
    <t>NUMERO VOLONTARI COINVOLTI</t>
  </si>
  <si>
    <t>DURATA/ORARIO</t>
  </si>
  <si>
    <t>Costo orario</t>
  </si>
  <si>
    <t>Costo orario tot volontari</t>
  </si>
  <si>
    <t>ore</t>
  </si>
  <si>
    <t>Costo totale giornaliero</t>
  </si>
  <si>
    <t>Giorni</t>
  </si>
  <si>
    <t>Totale Euro</t>
  </si>
  <si>
    <t>ATTIVITA' UFFICIO (USO PC, ARCHIVIO ECC.)</t>
  </si>
  <si>
    <t>1 VOLONTARIO DALLE 9.00 ALLE 15.00 1 VOLTA A SETTIMANA                                               1 VOLONTARIO DALLE 14.30 ALLE 17.30 1 VOLTA A SETTIMANA</t>
  </si>
  <si>
    <t>INIZIATIVA MERCATI COLDIRETTI "CAMPAGNA AMICA" SU GENOVA - ATTIVITA' DI RACCOLTA FONDI</t>
  </si>
  <si>
    <t>A GENOVA NERVI, DARSENA E PIAZZA MATTEOTTI DAL 1/10/2021 AL 31/10/2021 ON ORARIO DALLE 8.30 ALLE 13.00</t>
  </si>
  <si>
    <t>STAND PRESSO MERCATINO SAN NICOLA GENOVA- ATTIVITA' DI RACCOLTA FONDI</t>
  </si>
  <si>
    <t>GENOVA, 5-6/12/2021 DALLE 10.00 ALLE 14.00 E DALLE 14.00 ALLE 18.00</t>
  </si>
  <si>
    <t>STAND PRESSO GIARDINI LUZZATI GENOVA - ATTIVITA' DI RACCOLTA FONDI</t>
  </si>
  <si>
    <t>GENOVA, 4-5/12/2021 DALLE 10.00 ALLE 14.00 E DALLE 14.00 ALLE 18.00</t>
  </si>
  <si>
    <t>STAND PRESSO IKEA GENOVA - ATTIVITA' DI RACCOLTA FONDI</t>
  </si>
  <si>
    <t>GENOVA, dal 20 al 22/12/2021 e dal 27 al 30/12/2021 DALLE 11.00 ALLE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</si>
</sst>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Generale"/>
    <numFmt numFmtId="167" formatCode="_-* #,##0.00\ _€_-;\-* #,##0.00\ _€_-;_-* &quot;-&quot;??\ _€_-;_-@_-"/>
  </numFmts>
  <fonts count="27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4"/>
      <color rgb="FFFF0000"/>
      <name val="Arial"/>
      <family val="2"/>
    </font>
    <font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u/>
      <sz val="12"/>
      <color indexed="10"/>
      <name val="Arial"/>
      <family val="2"/>
    </font>
    <font>
      <b/>
      <sz val="10"/>
      <color rgb="FF00B050"/>
      <name val="Arial"/>
      <family val="2"/>
    </font>
    <font>
      <b/>
      <sz val="12"/>
      <color rgb="FF00B050"/>
      <name val="Arial"/>
      <family val="2"/>
    </font>
    <font>
      <sz val="11"/>
      <color theme="1"/>
      <name val="Calibri"/>
      <family val="2"/>
    </font>
    <font>
      <sz val="10"/>
      <name val="Helv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B05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0F0F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2" fillId="0" borderId="0"/>
  </cellStyleXfs>
  <cellXfs count="2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4" fontId="1" fillId="0" borderId="0" xfId="0" applyNumberFormat="1" applyFont="1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/>
    <xf numFmtId="4" fontId="1" fillId="0" borderId="0" xfId="0" applyNumberFormat="1" applyFont="1"/>
    <xf numFmtId="4" fontId="1" fillId="2" borderId="0" xfId="0" applyNumberFormat="1" applyFont="1" applyFill="1"/>
    <xf numFmtId="49" fontId="3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Fill="1" applyBorder="1"/>
    <xf numFmtId="41" fontId="6" fillId="0" borderId="0" xfId="0" applyNumberFormat="1" applyFont="1" applyFill="1" applyBorder="1"/>
    <xf numFmtId="41" fontId="7" fillId="0" borderId="0" xfId="0" applyNumberFormat="1" applyFont="1" applyFill="1" applyBorder="1"/>
    <xf numFmtId="0" fontId="5" fillId="0" borderId="0" xfId="0" applyFont="1" applyFill="1" applyBorder="1"/>
    <xf numFmtId="43" fontId="5" fillId="0" borderId="0" xfId="0" applyNumberFormat="1" applyFont="1" applyFill="1"/>
    <xf numFmtId="43" fontId="3" fillId="0" borderId="0" xfId="0" applyNumberFormat="1" applyFont="1" applyFill="1" applyBorder="1"/>
    <xf numFmtId="0" fontId="8" fillId="0" borderId="0" xfId="0" applyFont="1" applyFill="1"/>
    <xf numFmtId="0" fontId="8" fillId="0" borderId="0" xfId="0" applyFont="1" applyFill="1" applyBorder="1"/>
    <xf numFmtId="43" fontId="3" fillId="3" borderId="0" xfId="1" applyFont="1" applyFill="1"/>
    <xf numFmtId="41" fontId="3" fillId="0" borderId="0" xfId="0" applyNumberFormat="1" applyFont="1" applyFill="1"/>
    <xf numFmtId="41" fontId="5" fillId="0" borderId="0" xfId="0" applyNumberFormat="1" applyFont="1" applyFill="1"/>
    <xf numFmtId="49" fontId="3" fillId="0" borderId="0" xfId="0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14" fontId="3" fillId="0" borderId="0" xfId="0" applyNumberFormat="1" applyFont="1" applyFill="1" applyBorder="1" applyAlignment="1">
      <alignment vertical="center"/>
    </xf>
    <xf numFmtId="49" fontId="9" fillId="4" borderId="4" xfId="0" applyNumberFormat="1" applyFont="1" applyFill="1" applyBorder="1" applyAlignment="1">
      <alignment horizontal="left" vertical="center"/>
    </xf>
    <xf numFmtId="49" fontId="9" fillId="4" borderId="5" xfId="0" applyNumberFormat="1" applyFont="1" applyFill="1" applyBorder="1" applyAlignment="1">
      <alignment horizontal="left" vertical="center"/>
    </xf>
    <xf numFmtId="41" fontId="9" fillId="4" borderId="0" xfId="0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Border="1"/>
    <xf numFmtId="41" fontId="10" fillId="0" borderId="0" xfId="0" applyNumberFormat="1" applyFont="1"/>
    <xf numFmtId="49" fontId="6" fillId="0" borderId="8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41" fontId="13" fillId="0" borderId="8" xfId="0" applyNumberFormat="1" applyFont="1" applyFill="1" applyBorder="1" applyAlignment="1">
      <alignment horizontal="left"/>
    </xf>
    <xf numFmtId="41" fontId="5" fillId="0" borderId="9" xfId="0" applyNumberFormat="1" applyFont="1" applyFill="1" applyBorder="1"/>
    <xf numFmtId="41" fontId="5" fillId="0" borderId="0" xfId="0" applyNumberFormat="1" applyFont="1" applyFill="1" applyBorder="1"/>
    <xf numFmtId="0" fontId="5" fillId="0" borderId="0" xfId="0" applyFont="1" applyFill="1"/>
    <xf numFmtId="49" fontId="3" fillId="0" borderId="8" xfId="0" applyNumberFormat="1" applyFont="1" applyFill="1" applyBorder="1" applyAlignment="1">
      <alignment horizontal="right"/>
    </xf>
    <xf numFmtId="41" fontId="14" fillId="0" borderId="9" xfId="0" applyNumberFormat="1" applyFont="1" applyBorder="1"/>
    <xf numFmtId="41" fontId="14" fillId="0" borderId="0" xfId="0" applyNumberFormat="1" applyFont="1" applyBorder="1"/>
    <xf numFmtId="49" fontId="14" fillId="0" borderId="8" xfId="0" applyNumberFormat="1" applyFont="1" applyFill="1" applyBorder="1" applyAlignment="1">
      <alignment horizontal="right"/>
    </xf>
    <xf numFmtId="41" fontId="12" fillId="0" borderId="8" xfId="0" applyNumberFormat="1" applyFont="1" applyBorder="1"/>
    <xf numFmtId="0" fontId="14" fillId="0" borderId="0" xfId="0" applyFont="1"/>
    <xf numFmtId="0" fontId="14" fillId="0" borderId="0" xfId="0" applyFont="1" applyBorder="1"/>
    <xf numFmtId="49" fontId="13" fillId="0" borderId="0" xfId="0" applyNumberFormat="1" applyFont="1" applyFill="1" applyBorder="1" applyAlignment="1">
      <alignment horizontal="left"/>
    </xf>
    <xf numFmtId="41" fontId="13" fillId="0" borderId="8" xfId="0" applyNumberFormat="1" applyFont="1" applyFill="1" applyBorder="1"/>
    <xf numFmtId="41" fontId="13" fillId="0" borderId="9" xfId="0" applyNumberFormat="1" applyFont="1" applyBorder="1"/>
    <xf numFmtId="41" fontId="13" fillId="0" borderId="0" xfId="0" applyNumberFormat="1" applyFont="1" applyBorder="1"/>
    <xf numFmtId="0" fontId="13" fillId="0" borderId="0" xfId="0" applyFont="1"/>
    <xf numFmtId="0" fontId="13" fillId="0" borderId="0" xfId="0" applyFont="1" applyBorder="1"/>
    <xf numFmtId="49" fontId="5" fillId="0" borderId="0" xfId="0" applyNumberFormat="1" applyFont="1" applyFill="1" applyBorder="1" applyAlignment="1">
      <alignment horizontal="left"/>
    </xf>
    <xf numFmtId="41" fontId="5" fillId="0" borderId="8" xfId="0" applyNumberFormat="1" applyFont="1" applyFill="1" applyBorder="1"/>
    <xf numFmtId="41" fontId="5" fillId="0" borderId="0" xfId="0" applyNumberFormat="1" applyFont="1" applyBorder="1"/>
    <xf numFmtId="41" fontId="5" fillId="0" borderId="9" xfId="0" applyNumberFormat="1" applyFont="1" applyBorder="1"/>
    <xf numFmtId="164" fontId="5" fillId="0" borderId="8" xfId="0" applyNumberFormat="1" applyFont="1" applyFill="1" applyBorder="1"/>
    <xf numFmtId="41" fontId="13" fillId="0" borderId="9" xfId="0" applyNumberFormat="1" applyFont="1" applyFill="1" applyBorder="1"/>
    <xf numFmtId="0" fontId="13" fillId="0" borderId="0" xfId="0" applyFont="1" applyFill="1"/>
    <xf numFmtId="49" fontId="15" fillId="0" borderId="0" xfId="0" applyNumberFormat="1" applyFont="1" applyFill="1" applyBorder="1" applyAlignment="1">
      <alignment horizontal="center"/>
    </xf>
    <xf numFmtId="41" fontId="14" fillId="0" borderId="9" xfId="0" applyNumberFormat="1" applyFont="1" applyFill="1" applyBorder="1"/>
    <xf numFmtId="41" fontId="5" fillId="0" borderId="8" xfId="0" applyNumberFormat="1" applyFont="1" applyBorder="1"/>
    <xf numFmtId="41" fontId="16" fillId="0" borderId="8" xfId="0" applyNumberFormat="1" applyFont="1" applyFill="1" applyBorder="1"/>
    <xf numFmtId="41" fontId="16" fillId="0" borderId="8" xfId="0" applyNumberFormat="1" applyFont="1" applyBorder="1"/>
    <xf numFmtId="0" fontId="16" fillId="0" borderId="0" xfId="0" applyFont="1"/>
    <xf numFmtId="0" fontId="16" fillId="0" borderId="0" xfId="0" applyFont="1" applyBorder="1"/>
    <xf numFmtId="0" fontId="11" fillId="0" borderId="0" xfId="0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right"/>
    </xf>
    <xf numFmtId="49" fontId="4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1" fontId="13" fillId="0" borderId="10" xfId="0" applyNumberFormat="1" applyFont="1" applyFill="1" applyBorder="1"/>
    <xf numFmtId="41" fontId="5" fillId="0" borderId="12" xfId="0" applyNumberFormat="1" applyFont="1" applyBorder="1"/>
    <xf numFmtId="41" fontId="13" fillId="0" borderId="0" xfId="0" applyNumberFormat="1" applyFont="1" applyFill="1" applyBorder="1"/>
    <xf numFmtId="49" fontId="9" fillId="4" borderId="8" xfId="0" applyNumberFormat="1" applyFont="1" applyFill="1" applyBorder="1" applyAlignment="1">
      <alignment horizontal="left" vertical="center"/>
    </xf>
    <xf numFmtId="49" fontId="9" fillId="4" borderId="0" xfId="0" applyNumberFormat="1" applyFont="1" applyFill="1" applyBorder="1" applyAlignment="1">
      <alignment horizontal="left" vertical="center"/>
    </xf>
    <xf numFmtId="41" fontId="10" fillId="0" borderId="0" xfId="0" applyNumberFormat="1" applyFont="1" applyBorder="1"/>
    <xf numFmtId="41" fontId="5" fillId="0" borderId="8" xfId="0" applyNumberFormat="1" applyFont="1" applyFill="1" applyBorder="1" applyAlignment="1">
      <alignment horizontal="left"/>
    </xf>
    <xf numFmtId="164" fontId="13" fillId="0" borderId="8" xfId="0" applyNumberFormat="1" applyFont="1" applyFill="1" applyBorder="1"/>
    <xf numFmtId="165" fontId="5" fillId="0" borderId="8" xfId="0" applyNumberFormat="1" applyFont="1" applyFill="1" applyBorder="1"/>
    <xf numFmtId="165" fontId="13" fillId="0" borderId="8" xfId="0" applyNumberFormat="1" applyFont="1" applyFill="1" applyBorder="1"/>
    <xf numFmtId="164" fontId="5" fillId="0" borderId="0" xfId="0" applyNumberFormat="1" applyFont="1" applyFill="1"/>
    <xf numFmtId="41" fontId="14" fillId="0" borderId="0" xfId="0" applyNumberFormat="1" applyFont="1" applyFill="1" applyBorder="1"/>
    <xf numFmtId="0" fontId="15" fillId="0" borderId="0" xfId="0" applyFont="1" applyFill="1"/>
    <xf numFmtId="49" fontId="17" fillId="0" borderId="0" xfId="0" applyNumberFormat="1" applyFont="1" applyFill="1" applyBorder="1" applyAlignment="1">
      <alignment horizontal="left"/>
    </xf>
    <xf numFmtId="0" fontId="13" fillId="0" borderId="0" xfId="0" applyFont="1" applyFill="1" applyBorder="1"/>
    <xf numFmtId="49" fontId="5" fillId="0" borderId="0" xfId="0" applyNumberFormat="1" applyFont="1" applyFill="1" applyBorder="1" applyAlignment="1">
      <alignment horizontal="left" indent="18"/>
    </xf>
    <xf numFmtId="0" fontId="18" fillId="0" borderId="0" xfId="0" applyFont="1" applyFill="1" applyBorder="1" applyAlignment="1"/>
    <xf numFmtId="41" fontId="19" fillId="0" borderId="0" xfId="0" applyNumberFormat="1" applyFont="1"/>
    <xf numFmtId="43" fontId="20" fillId="0" borderId="13" xfId="1" applyFont="1" applyFill="1" applyBorder="1" applyAlignment="1"/>
    <xf numFmtId="0" fontId="0" fillId="0" borderId="0" xfId="0" applyFont="1" applyFill="1"/>
    <xf numFmtId="43" fontId="0" fillId="0" borderId="0" xfId="1" applyFont="1"/>
    <xf numFmtId="43" fontId="0" fillId="0" borderId="0" xfId="0" applyNumberFormat="1"/>
    <xf numFmtId="0" fontId="0" fillId="0" borderId="1" xfId="0" applyBorder="1"/>
    <xf numFmtId="0" fontId="23" fillId="0" borderId="0" xfId="0" applyFont="1"/>
    <xf numFmtId="0" fontId="23" fillId="0" borderId="0" xfId="0" applyFont="1" applyAlignment="1">
      <alignment horizontal="center"/>
    </xf>
    <xf numFmtId="49" fontId="14" fillId="4" borderId="1" xfId="0" applyNumberFormat="1" applyFont="1" applyFill="1" applyBorder="1" applyAlignment="1">
      <alignment horizontal="left" vertical="center"/>
    </xf>
    <xf numFmtId="49" fontId="14" fillId="4" borderId="5" xfId="0" applyNumberFormat="1" applyFont="1" applyFill="1" applyBorder="1" applyAlignment="1">
      <alignment horizontal="left" vertical="center"/>
    </xf>
    <xf numFmtId="14" fontId="4" fillId="0" borderId="13" xfId="3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41" fontId="5" fillId="0" borderId="7" xfId="0" applyNumberFormat="1" applyFont="1" applyFill="1" applyBorder="1"/>
    <xf numFmtId="41" fontId="12" fillId="5" borderId="3" xfId="0" applyNumberFormat="1" applyFont="1" applyFill="1" applyBorder="1"/>
    <xf numFmtId="0" fontId="23" fillId="0" borderId="7" xfId="0" applyFont="1" applyBorder="1"/>
    <xf numFmtId="41" fontId="12" fillId="5" borderId="13" xfId="0" applyNumberFormat="1" applyFont="1" applyFill="1" applyBorder="1"/>
    <xf numFmtId="41" fontId="14" fillId="5" borderId="3" xfId="0" applyNumberFormat="1" applyFont="1" applyFill="1" applyBorder="1"/>
    <xf numFmtId="41" fontId="14" fillId="5" borderId="13" xfId="0" applyNumberFormat="1" applyFont="1" applyFill="1" applyBorder="1"/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23" fillId="0" borderId="8" xfId="0" applyFont="1" applyBorder="1"/>
    <xf numFmtId="49" fontId="14" fillId="4" borderId="4" xfId="0" applyNumberFormat="1" applyFont="1" applyFill="1" applyBorder="1" applyAlignment="1">
      <alignment horizontal="left" vertical="center"/>
    </xf>
    <xf numFmtId="0" fontId="0" fillId="0" borderId="9" xfId="0" applyBorder="1"/>
    <xf numFmtId="0" fontId="24" fillId="0" borderId="8" xfId="0" applyFont="1" applyBorder="1"/>
    <xf numFmtId="41" fontId="0" fillId="0" borderId="0" xfId="0" applyNumberFormat="1"/>
    <xf numFmtId="0" fontId="0" fillId="0" borderId="15" xfId="0" pivotButton="1" applyBorder="1"/>
    <xf numFmtId="0" fontId="0" fillId="0" borderId="17" xfId="0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0" xfId="0" applyBorder="1" applyAlignment="1">
      <alignment horizontal="left"/>
    </xf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3" borderId="17" xfId="0" applyNumberFormat="1" applyFill="1" applyBorder="1"/>
    <xf numFmtId="43" fontId="0" fillId="3" borderId="18" xfId="0" applyNumberFormat="1" applyFill="1" applyBorder="1"/>
    <xf numFmtId="0" fontId="23" fillId="0" borderId="0" xfId="0" applyFont="1" applyAlignment="1">
      <alignment vertical="top"/>
    </xf>
    <xf numFmtId="0" fontId="23" fillId="7" borderId="4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center"/>
    </xf>
    <xf numFmtId="0" fontId="23" fillId="7" borderId="3" xfId="0" applyFont="1" applyFill="1" applyBorder="1" applyAlignment="1">
      <alignment horizontal="center"/>
    </xf>
    <xf numFmtId="0" fontId="23" fillId="7" borderId="1" xfId="0" applyFont="1" applyFill="1" applyBorder="1"/>
    <xf numFmtId="0" fontId="23" fillId="7" borderId="14" xfId="0" applyFont="1" applyFill="1" applyBorder="1"/>
    <xf numFmtId="0" fontId="23" fillId="7" borderId="13" xfId="0" applyFont="1" applyFill="1" applyBorder="1"/>
    <xf numFmtId="43" fontId="23" fillId="7" borderId="13" xfId="1" applyFont="1" applyFill="1" applyBorder="1"/>
    <xf numFmtId="43" fontId="23" fillId="7" borderId="1" xfId="1" applyFont="1" applyFill="1" applyBorder="1"/>
    <xf numFmtId="0" fontId="25" fillId="0" borderId="8" xfId="0" applyFont="1" applyBorder="1"/>
    <xf numFmtId="0" fontId="25" fillId="0" borderId="0" xfId="0" applyFont="1" applyBorder="1"/>
    <xf numFmtId="43" fontId="25" fillId="0" borderId="7" xfId="1" applyFont="1" applyBorder="1"/>
    <xf numFmtId="43" fontId="25" fillId="0" borderId="8" xfId="1" applyFont="1" applyBorder="1"/>
    <xf numFmtId="43" fontId="24" fillId="0" borderId="7" xfId="1" applyFont="1" applyFill="1" applyBorder="1"/>
    <xf numFmtId="43" fontId="0" fillId="0" borderId="7" xfId="1" applyFont="1" applyBorder="1"/>
    <xf numFmtId="43" fontId="0" fillId="0" borderId="8" xfId="1" applyFont="1" applyBorder="1"/>
    <xf numFmtId="0" fontId="23" fillId="8" borderId="1" xfId="0" applyFont="1" applyFill="1" applyBorder="1"/>
    <xf numFmtId="0" fontId="23" fillId="8" borderId="14" xfId="0" applyFont="1" applyFill="1" applyBorder="1"/>
    <xf numFmtId="0" fontId="23" fillId="8" borderId="13" xfId="0" applyFont="1" applyFill="1" applyBorder="1"/>
    <xf numFmtId="43" fontId="23" fillId="8" borderId="14" xfId="1" applyFont="1" applyFill="1" applyBorder="1"/>
    <xf numFmtId="43" fontId="23" fillId="8" borderId="1" xfId="1" applyFont="1" applyFill="1" applyBorder="1"/>
    <xf numFmtId="43" fontId="23" fillId="8" borderId="13" xfId="1" applyFont="1" applyFill="1" applyBorder="1"/>
    <xf numFmtId="0" fontId="23" fillId="9" borderId="21" xfId="0" applyFont="1" applyFill="1" applyBorder="1"/>
    <xf numFmtId="0" fontId="23" fillId="9" borderId="22" xfId="0" applyFont="1" applyFill="1" applyBorder="1"/>
    <xf numFmtId="0" fontId="23" fillId="9" borderId="23" xfId="0" applyFont="1" applyFill="1" applyBorder="1"/>
    <xf numFmtId="43" fontId="23" fillId="9" borderId="24" xfId="0" applyNumberFormat="1" applyFont="1" applyFill="1" applyBorder="1"/>
    <xf numFmtId="43" fontId="23" fillId="9" borderId="25" xfId="0" applyNumberFormat="1" applyFont="1" applyFill="1" applyBorder="1"/>
    <xf numFmtId="43" fontId="23" fillId="7" borderId="14" xfId="1" applyFont="1" applyFill="1" applyBorder="1"/>
    <xf numFmtId="0" fontId="24" fillId="0" borderId="7" xfId="0" applyFont="1" applyBorder="1"/>
    <xf numFmtId="0" fontId="23" fillId="10" borderId="21" xfId="0" applyFont="1" applyFill="1" applyBorder="1"/>
    <xf numFmtId="0" fontId="23" fillId="10" borderId="22" xfId="0" applyFont="1" applyFill="1" applyBorder="1"/>
    <xf numFmtId="0" fontId="23" fillId="10" borderId="25" xfId="0" applyFont="1" applyFill="1" applyBorder="1"/>
    <xf numFmtId="43" fontId="23" fillId="10" borderId="24" xfId="0" applyNumberFormat="1" applyFont="1" applyFill="1" applyBorder="1"/>
    <xf numFmtId="0" fontId="23" fillId="0" borderId="0" xfId="0" applyFont="1" applyFill="1" applyBorder="1"/>
    <xf numFmtId="43" fontId="23" fillId="0" borderId="0" xfId="0" applyNumberFormat="1" applyFont="1" applyFill="1" applyBorder="1"/>
    <xf numFmtId="0" fontId="0" fillId="0" borderId="0" xfId="0" applyFill="1"/>
    <xf numFmtId="0" fontId="0" fillId="0" borderId="0" xfId="0" applyAlignment="1">
      <alignment vertical="top"/>
    </xf>
    <xf numFmtId="0" fontId="23" fillId="10" borderId="24" xfId="0" applyFont="1" applyFill="1" applyBorder="1"/>
    <xf numFmtId="0" fontId="23" fillId="7" borderId="6" xfId="0" applyFont="1" applyFill="1" applyBorder="1" applyAlignment="1">
      <alignment horizontal="center"/>
    </xf>
    <xf numFmtId="0" fontId="0" fillId="0" borderId="2" xfId="0" applyBorder="1"/>
    <xf numFmtId="0" fontId="0" fillId="0" borderId="14" xfId="0" applyBorder="1"/>
    <xf numFmtId="43" fontId="0" fillId="0" borderId="1" xfId="1" applyFont="1" applyBorder="1"/>
    <xf numFmtId="43" fontId="0" fillId="0" borderId="13" xfId="1" applyFont="1" applyBorder="1"/>
    <xf numFmtId="43" fontId="0" fillId="6" borderId="13" xfId="1" applyFont="1" applyFill="1" applyBorder="1"/>
    <xf numFmtId="43" fontId="0" fillId="6" borderId="3" xfId="1" applyFont="1" applyFill="1" applyBorder="1"/>
    <xf numFmtId="43" fontId="0" fillId="3" borderId="7" xfId="1" applyFont="1" applyFill="1" applyBorder="1"/>
    <xf numFmtId="43" fontId="0" fillId="3" borderId="13" xfId="1" applyFont="1" applyFill="1" applyBorder="1"/>
    <xf numFmtId="43" fontId="0" fillId="6" borderId="7" xfId="1" applyFont="1" applyFill="1" applyBorder="1"/>
    <xf numFmtId="0" fontId="23" fillId="7" borderId="2" xfId="0" applyFont="1" applyFill="1" applyBorder="1"/>
    <xf numFmtId="0" fontId="25" fillId="0" borderId="9" xfId="0" applyFont="1" applyBorder="1"/>
    <xf numFmtId="0" fontId="24" fillId="0" borderId="0" xfId="0" applyFont="1" applyBorder="1"/>
    <xf numFmtId="43" fontId="25" fillId="0" borderId="8" xfId="1" applyFont="1" applyFill="1" applyBorder="1"/>
    <xf numFmtId="43" fontId="0" fillId="0" borderId="8" xfId="1" applyFont="1" applyFill="1" applyBorder="1"/>
    <xf numFmtId="0" fontId="23" fillId="8" borderId="8" xfId="0" applyFont="1" applyFill="1" applyBorder="1"/>
    <xf numFmtId="0" fontId="23" fillId="8" borderId="9" xfId="0" applyFont="1" applyFill="1" applyBorder="1"/>
    <xf numFmtId="0" fontId="24" fillId="8" borderId="0" xfId="0" applyFont="1" applyFill="1" applyBorder="1"/>
    <xf numFmtId="43" fontId="23" fillId="8" borderId="8" xfId="1" applyFont="1" applyFill="1" applyBorder="1"/>
    <xf numFmtId="43" fontId="23" fillId="8" borderId="7" xfId="1" applyFont="1" applyFill="1" applyBorder="1"/>
    <xf numFmtId="0" fontId="23" fillId="8" borderId="0" xfId="0" applyFont="1" applyFill="1" applyBorder="1"/>
    <xf numFmtId="0" fontId="25" fillId="0" borderId="1" xfId="0" applyFont="1" applyBorder="1"/>
    <xf numFmtId="0" fontId="25" fillId="0" borderId="2" xfId="0" applyFont="1" applyBorder="1"/>
    <xf numFmtId="0" fontId="25" fillId="0" borderId="14" xfId="0" applyFont="1" applyBorder="1"/>
    <xf numFmtId="43" fontId="25" fillId="0" borderId="1" xfId="1" applyFont="1" applyFill="1" applyBorder="1"/>
    <xf numFmtId="43" fontId="25" fillId="0" borderId="13" xfId="1" applyFont="1" applyBorder="1"/>
    <xf numFmtId="43" fontId="0" fillId="0" borderId="1" xfId="1" applyFont="1" applyFill="1" applyBorder="1"/>
    <xf numFmtId="0" fontId="23" fillId="8" borderId="2" xfId="0" applyFont="1" applyFill="1" applyBorder="1"/>
    <xf numFmtId="0" fontId="24" fillId="0" borderId="0" xfId="0" applyFont="1"/>
    <xf numFmtId="0" fontId="0" fillId="0" borderId="4" xfId="0" applyBorder="1"/>
    <xf numFmtId="0" fontId="0" fillId="0" borderId="6" xfId="0" applyBorder="1"/>
    <xf numFmtId="43" fontId="0" fillId="0" borderId="4" xfId="1" applyFont="1" applyBorder="1"/>
    <xf numFmtId="43" fontId="0" fillId="0" borderId="3" xfId="1" applyFont="1" applyBorder="1"/>
    <xf numFmtId="0" fontId="0" fillId="0" borderId="21" xfId="0" applyBorder="1"/>
    <xf numFmtId="0" fontId="0" fillId="0" borderId="22" xfId="0" applyBorder="1"/>
    <xf numFmtId="43" fontId="0" fillId="0" borderId="25" xfId="1" applyFont="1" applyBorder="1"/>
    <xf numFmtId="43" fontId="0" fillId="0" borderId="24" xfId="1" applyFont="1" applyBorder="1"/>
    <xf numFmtId="0" fontId="23" fillId="9" borderId="8" xfId="0" applyFont="1" applyFill="1" applyBorder="1"/>
    <xf numFmtId="0" fontId="23" fillId="9" borderId="9" xfId="0" applyFont="1" applyFill="1" applyBorder="1"/>
    <xf numFmtId="0" fontId="23" fillId="9" borderId="0" xfId="0" applyFont="1" applyFill="1" applyBorder="1"/>
    <xf numFmtId="43" fontId="23" fillId="9" borderId="8" xfId="0" applyNumberFormat="1" applyFont="1" applyFill="1" applyBorder="1"/>
    <xf numFmtId="43" fontId="23" fillId="9" borderId="7" xfId="0" applyNumberFormat="1" applyFont="1" applyFill="1" applyBorder="1"/>
    <xf numFmtId="0" fontId="23" fillId="7" borderId="8" xfId="0" applyFont="1" applyFill="1" applyBorder="1"/>
    <xf numFmtId="0" fontId="23" fillId="7" borderId="9" xfId="0" applyFont="1" applyFill="1" applyBorder="1"/>
    <xf numFmtId="0" fontId="23" fillId="7" borderId="0" xfId="0" applyFont="1" applyFill="1" applyBorder="1"/>
    <xf numFmtId="43" fontId="23" fillId="7" borderId="8" xfId="1" applyFont="1" applyFill="1" applyBorder="1"/>
    <xf numFmtId="43" fontId="23" fillId="7" borderId="7" xfId="1" applyFont="1" applyFill="1" applyBorder="1"/>
    <xf numFmtId="0" fontId="21" fillId="0" borderId="0" xfId="0" applyFont="1"/>
    <xf numFmtId="0" fontId="21" fillId="0" borderId="8" xfId="0" applyFont="1" applyBorder="1"/>
    <xf numFmtId="0" fontId="21" fillId="0" borderId="9" xfId="0" applyFont="1" applyBorder="1"/>
    <xf numFmtId="0" fontId="21" fillId="0" borderId="0" xfId="0" applyFont="1" applyBorder="1"/>
    <xf numFmtId="43" fontId="21" fillId="0" borderId="8" xfId="1" applyFont="1" applyBorder="1"/>
    <xf numFmtId="43" fontId="21" fillId="0" borderId="7" xfId="1" applyFont="1" applyBorder="1"/>
    <xf numFmtId="0" fontId="0" fillId="0" borderId="0" xfId="0" applyAlignment="1">
      <alignment wrapText="1"/>
    </xf>
    <xf numFmtId="0" fontId="26" fillId="0" borderId="8" xfId="0" applyFont="1" applyBorder="1"/>
    <xf numFmtId="0" fontId="26" fillId="0" borderId="9" xfId="0" applyFont="1" applyBorder="1"/>
    <xf numFmtId="0" fontId="26" fillId="0" borderId="0" xfId="0" applyFont="1" applyBorder="1"/>
    <xf numFmtId="43" fontId="26" fillId="0" borderId="8" xfId="1" applyFont="1" applyBorder="1"/>
    <xf numFmtId="43" fontId="26" fillId="0" borderId="7" xfId="1" applyFont="1" applyBorder="1"/>
    <xf numFmtId="0" fontId="23" fillId="9" borderId="26" xfId="0" applyFont="1" applyFill="1" applyBorder="1"/>
    <xf numFmtId="0" fontId="23" fillId="9" borderId="27" xfId="0" applyFont="1" applyFill="1" applyBorder="1"/>
    <xf numFmtId="43" fontId="23" fillId="9" borderId="28" xfId="0" applyNumberFormat="1" applyFont="1" applyFill="1" applyBorder="1"/>
    <xf numFmtId="43" fontId="23" fillId="9" borderId="29" xfId="0" applyNumberFormat="1" applyFont="1" applyFill="1" applyBorder="1"/>
    <xf numFmtId="43" fontId="23" fillId="10" borderId="25" xfId="0" applyNumberFormat="1" applyFont="1" applyFill="1" applyBorder="1"/>
    <xf numFmtId="0" fontId="0" fillId="0" borderId="3" xfId="0" applyBorder="1"/>
    <xf numFmtId="167" fontId="0" fillId="0" borderId="0" xfId="0" applyNumberFormat="1"/>
    <xf numFmtId="41" fontId="14" fillId="0" borderId="0" xfId="0" applyNumberFormat="1" applyFont="1"/>
    <xf numFmtId="0" fontId="0" fillId="0" borderId="0" xfId="0" applyBorder="1" applyAlignment="1">
      <alignment horizontal="left"/>
    </xf>
    <xf numFmtId="9" fontId="0" fillId="0" borderId="0" xfId="2" applyFont="1"/>
    <xf numFmtId="0" fontId="5" fillId="0" borderId="8" xfId="0" applyFont="1" applyFill="1" applyBorder="1"/>
    <xf numFmtId="167" fontId="8" fillId="0" borderId="0" xfId="0" applyNumberFormat="1" applyFont="1" applyFill="1"/>
    <xf numFmtId="0" fontId="0" fillId="6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41" fontId="9" fillId="4" borderId="8" xfId="0" applyNumberFormat="1" applyFont="1" applyFill="1" applyBorder="1" applyAlignment="1">
      <alignment horizontal="left" vertical="center"/>
    </xf>
    <xf numFmtId="41" fontId="9" fillId="4" borderId="9" xfId="0" applyNumberFormat="1" applyFont="1" applyFill="1" applyBorder="1" applyAlignment="1">
      <alignment horizontal="left" vertical="center"/>
    </xf>
    <xf numFmtId="41" fontId="9" fillId="4" borderId="4" xfId="0" applyNumberFormat="1" applyFont="1" applyFill="1" applyBorder="1" applyAlignment="1">
      <alignment horizontal="left" vertical="center"/>
    </xf>
    <xf numFmtId="41" fontId="9" fillId="4" borderId="6" xfId="0" applyNumberFormat="1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4" fillId="4" borderId="14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10" xfId="0" applyNumberFormat="1" applyFont="1" applyFill="1" applyBorder="1" applyAlignment="1">
      <alignment horizontal="center" vertical="center"/>
    </xf>
    <xf numFmtId="49" fontId="14" fillId="4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 applyAlignment="1">
      <alignment horizontal="center"/>
    </xf>
    <xf numFmtId="0" fontId="23" fillId="0" borderId="0" xfId="0" applyFont="1"/>
    <xf numFmtId="0" fontId="23" fillId="7" borderId="13" xfId="0" applyFont="1" applyFill="1" applyBorder="1" applyAlignment="1">
      <alignment horizontal="center"/>
    </xf>
    <xf numFmtId="0" fontId="23" fillId="7" borderId="13" xfId="0" applyFont="1" applyFill="1" applyBorder="1"/>
  </cellXfs>
  <cellStyles count="4">
    <cellStyle name="Migliaia" xfId="1" builtinId="3"/>
    <cellStyle name="Normal_BalanceSheets" xfId="3"/>
    <cellStyle name="Normale" xfId="0" builtinId="0"/>
    <cellStyle name="Percentuale" xfId="2" builtinId="5"/>
  </cellStyles>
  <dxfs count="40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5" formatCode="_-* #,##0.00_-;\-* #,##0.00_-;_-* &quot;-&quot;??_-;_-@_-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</xdr:colOff>
      <xdr:row>0</xdr:row>
      <xdr:rowOff>85725</xdr:rowOff>
    </xdr:from>
    <xdr:to>
      <xdr:col>8</xdr:col>
      <xdr:colOff>906780</xdr:colOff>
      <xdr:row>5</xdr:row>
      <xdr:rowOff>47624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045" y="85725"/>
          <a:ext cx="1819275" cy="784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3804285</xdr:colOff>
      <xdr:row>0</xdr:row>
      <xdr:rowOff>161925</xdr:rowOff>
    </xdr:from>
    <xdr:to>
      <xdr:col>7</xdr:col>
      <xdr:colOff>792480</xdr:colOff>
      <xdr:row>5</xdr:row>
      <xdr:rowOff>62864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61925"/>
          <a:ext cx="1819275" cy="868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_AMMINISTRAZIONE_AMM\Cap4_Contabilita_Sede\Bilanci%20e%20Rendiconti%20PVS\2020\file:\D:\BILANCIO%202017\BILANC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STATO PATRIMONIALE"/>
      <sheetName val="REND.TO GESTIONALE"/>
      <sheetName val="Attivo"/>
      <sheetName val="Passivo"/>
      <sheetName val="Proventi"/>
      <sheetName val="PROVENTI NEWS"/>
      <sheetName val="Oneri"/>
      <sheetName val="ONERI NEWS"/>
      <sheetName val="imm"/>
      <sheetName val="mat"/>
      <sheetName val="crediti"/>
    </sheetNames>
    <sheetDataSet>
      <sheetData sheetId="0" refreshError="1"/>
      <sheetData sheetId="1" refreshError="1"/>
      <sheetData sheetId="2" refreshError="1"/>
      <sheetData sheetId="3" refreshError="1">
        <row r="33">
          <cell r="G3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 Ranieri" refreshedDate="44711.300955671293" createdVersion="6" refreshedVersion="6" minRefreshableVersion="3" recordCount="225">
  <cacheSource type="worksheet">
    <worksheetSource ref="D6:G231" sheet="COSTI"/>
  </cacheSource>
  <cacheFields count="4">
    <cacheField name="Discriminante" numFmtId="0">
      <sharedItems containsBlank="1" count="21">
        <m/>
        <s v="3) Altri oneri"/>
        <s v="1) Materie prime, sussidiarie, di consumo e di merci i.g"/>
        <s v="2) Servizi i.g."/>
        <s v="3) Godimento di beni di terzi i.g."/>
        <s v="4) Personale i.g."/>
        <s v="5) Ammortamenti s.g."/>
        <s v="7) Oneri diversi di gestione i.g."/>
        <s v="1) Materie prime, sussidiarie, di consumo e di merci a.d."/>
        <s v="2) Servizi a.d."/>
        <s v="6) Accantonamenti per rischi ed oneri s.g."/>
        <s v="8) Rimanenze iniziali a.d."/>
        <s v="1) Oneri per raccolte fondi abituali"/>
        <s v="2) Oneri per raccolte fondi occasionali"/>
        <s v="1) Su rapporti bancari"/>
        <s v="6) Altri oneri"/>
        <s v="1) Materie prime, sussidiarie, di consumo e di merci s.g."/>
        <s v="2) Servizi s.g."/>
        <s v="3) Godimento di beni di terzi s.g."/>
        <s v="4) Personale s.g."/>
        <s v="7) Altri oneri s.g."/>
      </sharedItems>
    </cacheField>
    <cacheField name="Dare" numFmtId="0">
      <sharedItems containsString="0" containsBlank="1" containsNumber="1" minValue="0.66" maxValue="4045645.88"/>
    </cacheField>
    <cacheField name="Avere" numFmtId="0">
      <sharedItems containsString="0" containsBlank="1" containsNumber="1" minValue="0" maxValue="158679.16"/>
    </cacheField>
    <cacheField name="Saldo attuale" numFmtId="0">
      <sharedItems containsString="0" containsBlank="1" containsNumber="1" minValue="-169.94" maxValue="1057243.15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ristian Ranieri" refreshedDate="44711.332869907405" createdVersion="6" refreshedVersion="6" minRefreshableVersion="3" recordCount="101">
  <cacheSource type="worksheet">
    <worksheetSource ref="D6:G107" sheet="Ricavi 2020"/>
  </cacheSource>
  <cacheFields count="4">
    <cacheField name="CEE NEW" numFmtId="0">
      <sharedItems containsBlank="1" count="14">
        <m/>
        <s v="8) Contributi da enti pubblici"/>
        <s v="6) Contributi da soggetti privati"/>
        <s v="1) Proventi da raccolte fondi abituali"/>
        <s v="2) Proventi da raccolte fondi occasionali"/>
        <s v="4) Erogazioni liberali"/>
        <s v="3) Altri proventi"/>
        <s v="10) Altri ricavi, rendite e proventi"/>
        <s v="5) Proventi del 5 per mille"/>
        <s v="2) Altri proventi di supporto generale"/>
        <s v="6) Altri ricavi, rendite e proventi"/>
        <s v="7) Rimanenze finali"/>
        <s v="1) Da rapporti bancari"/>
        <s v="5) Altri proventi"/>
      </sharedItems>
    </cacheField>
    <cacheField name="Dare" numFmtId="43">
      <sharedItems containsString="0" containsBlank="1" containsNumber="1" minValue="0" maxValue="1630186.54"/>
    </cacheField>
    <cacheField name="Avere" numFmtId="43">
      <sharedItems containsString="0" containsBlank="1" containsNumber="1" minValue="0" maxValue="5366129.74"/>
    </cacheField>
    <cacheField name="Saldo attuale" numFmtId="43">
      <sharedItems containsSemiMixedTypes="0" containsString="0" containsNumber="1" minValue="-3735943.2" maxValue="1210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hristian Ranieri" refreshedDate="44711.383176620373" createdVersion="6" refreshedVersion="6" minRefreshableVersion="3" recordCount="405">
  <cacheSource type="worksheet">
    <worksheetSource ref="D6:G411" sheet="Costi 2020"/>
  </cacheSource>
  <cacheFields count="4">
    <cacheField name="CEE NEW" numFmtId="0">
      <sharedItems containsBlank="1" count="19">
        <s v="1) Materie prime, sussidiarie, di consumo e di merci i.g"/>
        <s v="4) Personale s.g."/>
        <m/>
        <s v="1) Oneri per raccolte fondi abituali"/>
        <s v="2) Servizi i.g."/>
        <s v="7) Oneri diversi di gestione i.g."/>
        <s v="2) Oneri per raccolte fondi occasionali"/>
        <s v="3) Altri oneri"/>
        <s v="1) Materie prime, sussidiarie, di consumo e di merci a.d."/>
        <s v="2) Servizi a.d."/>
        <s v="8) Rimanenze iniziali a.d."/>
        <s v="1) Su rapporti bancari"/>
        <s v="6) Altri oneri"/>
        <s v="1) Materie prime, sussidiarie, di consumo e di merci s.g."/>
        <s v="2) Servizi s.g."/>
        <s v="3) Godimento di beni di terzi s.g."/>
        <s v="5) Ammortamenti s.g."/>
        <s v="7) Altri oneri s.g."/>
        <s v="6) Accantonamenti per rischi ed oneri s.g."/>
      </sharedItems>
    </cacheField>
    <cacheField name="Dare" numFmtId="43">
      <sharedItems containsString="0" containsBlank="1" containsNumber="1" minValue="0" maxValue="2123871.91"/>
    </cacheField>
    <cacheField name="Avere" numFmtId="43">
      <sharedItems containsString="0" containsBlank="1" containsNumber="1" minValue="0" maxValue="21763.72"/>
    </cacheField>
    <cacheField name="Saldo attuale" numFmtId="43">
      <sharedItems containsSemiMixedTypes="0" containsString="0" containsNumber="1" minValue="-153.8599999999999" maxValue="2112396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5">
  <r>
    <x v="0"/>
    <m/>
    <m/>
    <m/>
  </r>
  <r>
    <x v="0"/>
    <m/>
    <m/>
    <m/>
  </r>
  <r>
    <x v="1"/>
    <n v="120689.96"/>
    <n v="0"/>
    <n v="120689.96"/>
  </r>
  <r>
    <x v="1"/>
    <n v="54937.34"/>
    <n v="0"/>
    <n v="54937.34"/>
  </r>
  <r>
    <x v="1"/>
    <n v="584.96"/>
    <n v="0"/>
    <n v="584.96"/>
  </r>
  <r>
    <x v="2"/>
    <n v="564051.21"/>
    <n v="0"/>
    <n v="564051.21"/>
  </r>
  <r>
    <x v="2"/>
    <n v="226575.78"/>
    <n v="75"/>
    <n v="226500.78"/>
  </r>
  <r>
    <x v="2"/>
    <n v="11845.72"/>
    <n v="8454.6"/>
    <n v="3391.12"/>
  </r>
  <r>
    <x v="2"/>
    <n v="8411.44"/>
    <n v="0"/>
    <n v="8411.44"/>
  </r>
  <r>
    <x v="0"/>
    <n v="987096.41"/>
    <n v="8529.6"/>
    <m/>
  </r>
  <r>
    <x v="0"/>
    <m/>
    <m/>
    <m/>
  </r>
  <r>
    <x v="3"/>
    <n v="1140116.05"/>
    <n v="82872.89"/>
    <n v="1057243.1599999999"/>
  </r>
  <r>
    <x v="3"/>
    <n v="31218.68"/>
    <n v="0"/>
    <n v="31218.68"/>
  </r>
  <r>
    <x v="3"/>
    <n v="19116.36"/>
    <n v="75"/>
    <n v="19041.36"/>
  </r>
  <r>
    <x v="3"/>
    <n v="69112.070000000007"/>
    <n v="14400"/>
    <n v="54712.07"/>
  </r>
  <r>
    <x v="3"/>
    <n v="14370.97"/>
    <n v="0"/>
    <n v="14370.97"/>
  </r>
  <r>
    <x v="3"/>
    <n v="69387.88"/>
    <n v="1362"/>
    <n v="68025.88"/>
  </r>
  <r>
    <x v="3"/>
    <n v="34764.93"/>
    <n v="0"/>
    <n v="34764.93"/>
  </r>
  <r>
    <x v="3"/>
    <n v="3507.5"/>
    <n v="0"/>
    <n v="3507.5"/>
  </r>
  <r>
    <x v="3"/>
    <n v="8136.41"/>
    <n v="1522.73"/>
    <n v="6613.68"/>
  </r>
  <r>
    <x v="3"/>
    <n v="13781.58"/>
    <n v="0"/>
    <n v="13781.58"/>
  </r>
  <r>
    <x v="3"/>
    <n v="35273.69"/>
    <n v="0"/>
    <n v="35273.69"/>
  </r>
  <r>
    <x v="3"/>
    <n v="17797.900000000001"/>
    <n v="0"/>
    <n v="17797.900000000001"/>
  </r>
  <r>
    <x v="3"/>
    <n v="17555.79"/>
    <n v="0"/>
    <n v="17555.79"/>
  </r>
  <r>
    <x v="3"/>
    <n v="2331.38"/>
    <n v="0"/>
    <n v="2331.38"/>
  </r>
  <r>
    <x v="3"/>
    <n v="21222.28"/>
    <n v="0"/>
    <n v="21222.28"/>
  </r>
  <r>
    <x v="3"/>
    <n v="113712.44"/>
    <n v="0"/>
    <n v="113712.44"/>
  </r>
  <r>
    <x v="3"/>
    <n v="4765.1899999999996"/>
    <n v="0"/>
    <n v="4765.1899999999996"/>
  </r>
  <r>
    <x v="3"/>
    <n v="2070"/>
    <n v="1303.19"/>
    <n v="766.81"/>
  </r>
  <r>
    <x v="1"/>
    <n v="5021.21"/>
    <n v="0"/>
    <n v="5021.21"/>
  </r>
  <r>
    <x v="1"/>
    <n v="3736.39"/>
    <n v="1446.92"/>
    <n v="2289.4699999999998"/>
  </r>
  <r>
    <x v="0"/>
    <n v="1626998.7"/>
    <n v="102982.73"/>
    <m/>
  </r>
  <r>
    <x v="0"/>
    <m/>
    <m/>
    <m/>
  </r>
  <r>
    <x v="4"/>
    <n v="101226.6"/>
    <n v="0"/>
    <n v="101226.6"/>
  </r>
  <r>
    <x v="0"/>
    <n v="101226.6"/>
    <n v="0"/>
    <m/>
  </r>
  <r>
    <x v="0"/>
    <m/>
    <m/>
    <m/>
  </r>
  <r>
    <x v="5"/>
    <n v="306940.31"/>
    <n v="10374.17"/>
    <n v="296566.14"/>
  </r>
  <r>
    <x v="5"/>
    <n v="113531.38"/>
    <n v="8902.23"/>
    <n v="104629.15"/>
  </r>
  <r>
    <x v="5"/>
    <n v="2849.76"/>
    <n v="0"/>
    <n v="2849.76"/>
  </r>
  <r>
    <x v="5"/>
    <n v="2183.46"/>
    <n v="0"/>
    <n v="2183.46"/>
  </r>
  <r>
    <x v="5"/>
    <n v="524.96"/>
    <n v="0"/>
    <n v="524.96"/>
  </r>
  <r>
    <x v="5"/>
    <n v="634684.77"/>
    <n v="27576.33"/>
    <n v="607108.43999999994"/>
  </r>
  <r>
    <x v="5"/>
    <n v="997.65"/>
    <n v="0"/>
    <n v="997.65"/>
  </r>
  <r>
    <x v="1"/>
    <n v="61349.71"/>
    <n v="314.10000000000002"/>
    <n v="61035.61"/>
  </r>
  <r>
    <x v="1"/>
    <n v="119861"/>
    <n v="0"/>
    <n v="119861"/>
  </r>
  <r>
    <x v="1"/>
    <n v="16915.87"/>
    <n v="0"/>
    <n v="16915.87"/>
  </r>
  <r>
    <x v="1"/>
    <n v="17516.330000000002"/>
    <n v="0"/>
    <n v="17516.330000000002"/>
  </r>
  <r>
    <x v="5"/>
    <n v="20241.55"/>
    <n v="0"/>
    <n v="20241.55"/>
  </r>
  <r>
    <x v="0"/>
    <n v="1297596.75"/>
    <n v="47166.83"/>
    <m/>
  </r>
  <r>
    <x v="0"/>
    <m/>
    <m/>
    <m/>
  </r>
  <r>
    <x v="6"/>
    <n v="381.13"/>
    <n v="0"/>
    <n v="381.13"/>
  </r>
  <r>
    <x v="6"/>
    <n v="8520.84"/>
    <n v="0"/>
    <n v="8520.84"/>
  </r>
  <r>
    <x v="0"/>
    <n v="8901.9699999999993"/>
    <n v="0"/>
    <m/>
  </r>
  <r>
    <x v="0"/>
    <m/>
    <m/>
    <m/>
  </r>
  <r>
    <x v="7"/>
    <n v="1145.01"/>
    <n v="0"/>
    <n v="1145.01"/>
  </r>
  <r>
    <x v="7"/>
    <n v="334.44"/>
    <n v="0"/>
    <n v="334.44"/>
  </r>
  <r>
    <x v="7"/>
    <n v="11911.98"/>
    <n v="0"/>
    <n v="11911.98"/>
  </r>
  <r>
    <x v="7"/>
    <n v="10434.02"/>
    <n v="0"/>
    <n v="10434.02"/>
  </r>
  <r>
    <x v="0"/>
    <n v="23825.45"/>
    <n v="0"/>
    <m/>
  </r>
  <r>
    <x v="0"/>
    <n v="4045645.88"/>
    <n v="158679.16"/>
    <m/>
  </r>
  <r>
    <x v="0"/>
    <m/>
    <m/>
    <m/>
  </r>
  <r>
    <x v="0"/>
    <m/>
    <m/>
    <m/>
  </r>
  <r>
    <x v="0"/>
    <m/>
    <m/>
    <m/>
  </r>
  <r>
    <x v="8"/>
    <n v="300"/>
    <n v="300"/>
    <n v="0"/>
  </r>
  <r>
    <x v="8"/>
    <n v="88.49"/>
    <n v="0"/>
    <n v="88.49"/>
  </r>
  <r>
    <x v="8"/>
    <n v="3953.81"/>
    <n v="0"/>
    <n v="3953.81"/>
  </r>
  <r>
    <x v="0"/>
    <n v="4342.3"/>
    <n v="300"/>
    <m/>
  </r>
  <r>
    <x v="0"/>
    <m/>
    <m/>
    <m/>
  </r>
  <r>
    <x v="9"/>
    <n v="539.66999999999996"/>
    <n v="0"/>
    <n v="539.66999999999996"/>
  </r>
  <r>
    <x v="9"/>
    <n v="854"/>
    <n v="0"/>
    <n v="854"/>
  </r>
  <r>
    <x v="0"/>
    <n v="1393.67"/>
    <n v="0"/>
    <m/>
  </r>
  <r>
    <x v="0"/>
    <m/>
    <m/>
    <m/>
  </r>
  <r>
    <x v="10"/>
    <n v="20913.32"/>
    <n v="0"/>
    <n v="20913.32"/>
  </r>
  <r>
    <x v="0"/>
    <n v="20913.32"/>
    <n v="0"/>
    <m/>
  </r>
  <r>
    <x v="0"/>
    <m/>
    <m/>
    <m/>
  </r>
  <r>
    <x v="11"/>
    <n v="5774.41"/>
    <n v="0"/>
    <n v="5774.41"/>
  </r>
  <r>
    <x v="0"/>
    <n v="5774.41"/>
    <n v="0"/>
    <m/>
  </r>
  <r>
    <x v="0"/>
    <n v="32423.7"/>
    <n v="300"/>
    <m/>
  </r>
  <r>
    <x v="0"/>
    <m/>
    <m/>
    <m/>
  </r>
  <r>
    <x v="0"/>
    <m/>
    <m/>
    <m/>
  </r>
  <r>
    <x v="0"/>
    <m/>
    <m/>
    <m/>
  </r>
  <r>
    <x v="12"/>
    <n v="1014.78"/>
    <n v="0"/>
    <n v="1014.78"/>
  </r>
  <r>
    <x v="12"/>
    <n v="3236.08"/>
    <n v="0"/>
    <n v="3236.08"/>
  </r>
  <r>
    <x v="12"/>
    <n v="5760.32"/>
    <n v="0"/>
    <n v="5760.32"/>
  </r>
  <r>
    <x v="12"/>
    <n v="38042.19"/>
    <n v="0"/>
    <n v="38042.19"/>
  </r>
  <r>
    <x v="12"/>
    <n v="7666.26"/>
    <n v="0"/>
    <n v="7666.26"/>
  </r>
  <r>
    <x v="12"/>
    <n v="47258.1"/>
    <n v="1936.48"/>
    <n v="45321.62"/>
  </r>
  <r>
    <x v="12"/>
    <n v="1849.73"/>
    <n v="0"/>
    <n v="1849.73"/>
  </r>
  <r>
    <x v="12"/>
    <n v="2045"/>
    <n v="0"/>
    <n v="2045"/>
  </r>
  <r>
    <x v="12"/>
    <n v="6474.46"/>
    <n v="383.28"/>
    <n v="6091.18"/>
  </r>
  <r>
    <x v="12"/>
    <n v="86991.3"/>
    <n v="2446.0300000000002"/>
    <n v="84545.27"/>
  </r>
  <r>
    <x v="12"/>
    <n v="23647.01"/>
    <n v="0"/>
    <n v="23647.01"/>
  </r>
  <r>
    <x v="0"/>
    <n v="223985.23"/>
    <n v="4765.79"/>
    <m/>
  </r>
  <r>
    <x v="0"/>
    <m/>
    <m/>
    <m/>
  </r>
  <r>
    <x v="13"/>
    <n v="445.12"/>
    <n v="0"/>
    <n v="445.12"/>
  </r>
  <r>
    <x v="13"/>
    <n v="46550.6"/>
    <n v="0"/>
    <n v="46550.6"/>
  </r>
  <r>
    <x v="13"/>
    <n v="1034.17"/>
    <n v="0"/>
    <n v="1034.17"/>
  </r>
  <r>
    <x v="13"/>
    <n v="7509.84"/>
    <n v="0"/>
    <n v="7509.84"/>
  </r>
  <r>
    <x v="13"/>
    <n v="73373.27"/>
    <n v="2590.7199999999998"/>
    <n v="70782.55"/>
  </r>
  <r>
    <x v="12"/>
    <n v="18682.2"/>
    <n v="0"/>
    <n v="18682.2"/>
  </r>
  <r>
    <x v="0"/>
    <n v="147595.20000000001"/>
    <n v="2590.7199999999998"/>
    <m/>
  </r>
  <r>
    <x v="0"/>
    <n v="371580.43"/>
    <n v="7356.51"/>
    <m/>
  </r>
  <r>
    <x v="0"/>
    <m/>
    <m/>
    <m/>
  </r>
  <r>
    <x v="0"/>
    <m/>
    <m/>
    <m/>
  </r>
  <r>
    <x v="0"/>
    <m/>
    <m/>
    <m/>
  </r>
  <r>
    <x v="14"/>
    <n v="600"/>
    <n v="0"/>
    <n v="600"/>
  </r>
  <r>
    <x v="14"/>
    <n v="1298.28"/>
    <n v="0"/>
    <n v="1298.28"/>
  </r>
  <r>
    <x v="14"/>
    <n v="194.38"/>
    <n v="12.95"/>
    <n v="181.43"/>
  </r>
  <r>
    <x v="14"/>
    <n v="121.1"/>
    <n v="0"/>
    <n v="121.1"/>
  </r>
  <r>
    <x v="14"/>
    <n v="105"/>
    <n v="0"/>
    <n v="105"/>
  </r>
  <r>
    <x v="14"/>
    <n v="6"/>
    <n v="0"/>
    <n v="6"/>
  </r>
  <r>
    <x v="14"/>
    <n v="102.77"/>
    <n v="0"/>
    <n v="102.77"/>
  </r>
  <r>
    <x v="14"/>
    <n v="745.96"/>
    <n v="0"/>
    <n v="745.96"/>
  </r>
  <r>
    <x v="14"/>
    <n v="1993.44"/>
    <n v="0"/>
    <n v="1993.44"/>
  </r>
  <r>
    <x v="14"/>
    <n v="26.66"/>
    <n v="0"/>
    <n v="26.66"/>
  </r>
  <r>
    <x v="14"/>
    <n v="55.66"/>
    <n v="0"/>
    <n v="55.66"/>
  </r>
  <r>
    <x v="14"/>
    <n v="1222.04"/>
    <n v="261.45"/>
    <n v="960.59"/>
  </r>
  <r>
    <x v="14"/>
    <n v="224.08"/>
    <n v="0"/>
    <n v="224.08"/>
  </r>
  <r>
    <x v="14"/>
    <n v="183.82"/>
    <n v="6"/>
    <n v="177.82"/>
  </r>
  <r>
    <x v="14"/>
    <n v="216"/>
    <n v="0"/>
    <n v="216"/>
  </r>
  <r>
    <x v="14"/>
    <n v="1516.87"/>
    <n v="0"/>
    <n v="1516.87"/>
  </r>
  <r>
    <x v="14"/>
    <n v="164.86"/>
    <n v="0"/>
    <n v="164.86"/>
  </r>
  <r>
    <x v="14"/>
    <n v="50.42"/>
    <n v="0"/>
    <n v="50.42"/>
  </r>
  <r>
    <x v="14"/>
    <n v="500.87"/>
    <n v="476.9"/>
    <n v="23.97"/>
  </r>
  <r>
    <x v="14"/>
    <n v="1066.78"/>
    <n v="860.68"/>
    <n v="206.1"/>
  </r>
  <r>
    <x v="14"/>
    <n v="16.47"/>
    <n v="0"/>
    <n v="16.47"/>
  </r>
  <r>
    <x v="14"/>
    <n v="8915.39"/>
    <n v="3707.43"/>
    <n v="5207.96"/>
  </r>
  <r>
    <x v="14"/>
    <n v="17.61"/>
    <n v="0"/>
    <n v="17.61"/>
  </r>
  <r>
    <x v="14"/>
    <n v="1388.6"/>
    <n v="0"/>
    <n v="1388.6"/>
  </r>
  <r>
    <x v="0"/>
    <n v="20733.060000000001"/>
    <n v="5325.41"/>
    <m/>
  </r>
  <r>
    <x v="0"/>
    <m/>
    <m/>
    <m/>
  </r>
  <r>
    <x v="15"/>
    <n v="29068.25"/>
    <n v="0"/>
    <n v="29068.25"/>
  </r>
  <r>
    <x v="0"/>
    <n v="29068.25"/>
    <n v="0"/>
    <m/>
  </r>
  <r>
    <x v="0"/>
    <n v="49801.31"/>
    <n v="5325.41"/>
    <m/>
  </r>
  <r>
    <x v="0"/>
    <m/>
    <m/>
    <m/>
  </r>
  <r>
    <x v="0"/>
    <m/>
    <m/>
    <m/>
  </r>
  <r>
    <x v="0"/>
    <m/>
    <m/>
    <m/>
  </r>
  <r>
    <x v="16"/>
    <n v="25"/>
    <n v="0"/>
    <n v="25"/>
  </r>
  <r>
    <x v="16"/>
    <n v="1545.45"/>
    <n v="0"/>
    <n v="1545.45"/>
  </r>
  <r>
    <x v="16"/>
    <n v="1202"/>
    <n v="0"/>
    <n v="1202"/>
  </r>
  <r>
    <x v="0"/>
    <n v="2772.45"/>
    <n v="0"/>
    <m/>
  </r>
  <r>
    <x v="0"/>
    <m/>
    <m/>
    <m/>
  </r>
  <r>
    <x v="17"/>
    <n v="8053.27"/>
    <n v="0"/>
    <n v="8053.27"/>
  </r>
  <r>
    <x v="17"/>
    <n v="13139.1"/>
    <n v="1741.47"/>
    <n v="11397.63"/>
  </r>
  <r>
    <x v="17"/>
    <n v="24138.31"/>
    <n v="3766.58"/>
    <n v="20371.73"/>
  </r>
  <r>
    <x v="17"/>
    <n v="4591.49"/>
    <n v="1480.87"/>
    <n v="3110.62"/>
  </r>
  <r>
    <x v="17"/>
    <n v="3366.07"/>
    <n v="0"/>
    <n v="3366.07"/>
  </r>
  <r>
    <x v="17"/>
    <n v="10951.94"/>
    <n v="0"/>
    <n v="10951.94"/>
  </r>
  <r>
    <x v="17"/>
    <n v="2517.5700000000002"/>
    <n v="0"/>
    <n v="2517.5700000000002"/>
  </r>
  <r>
    <x v="17"/>
    <n v="1291.5999999999999"/>
    <n v="0"/>
    <n v="1291.5999999999999"/>
  </r>
  <r>
    <x v="17"/>
    <n v="5000"/>
    <n v="0"/>
    <n v="5000"/>
  </r>
  <r>
    <x v="17"/>
    <n v="14083.31"/>
    <n v="0"/>
    <n v="14083.31"/>
  </r>
  <r>
    <x v="17"/>
    <n v="290"/>
    <n v="0"/>
    <n v="290"/>
  </r>
  <r>
    <x v="17"/>
    <n v="729.79"/>
    <n v="0"/>
    <n v="729.79"/>
  </r>
  <r>
    <x v="17"/>
    <n v="44721"/>
    <n v="0"/>
    <n v="44721"/>
  </r>
  <r>
    <x v="17"/>
    <n v="1106.96"/>
    <n v="0"/>
    <n v="1106.96"/>
  </r>
  <r>
    <x v="17"/>
    <n v="7197.82"/>
    <n v="2686.1"/>
    <n v="4511.72"/>
  </r>
  <r>
    <x v="17"/>
    <n v="1092.5"/>
    <n v="0"/>
    <n v="1092.5"/>
  </r>
  <r>
    <x v="17"/>
    <n v="11710.69"/>
    <n v="252.39"/>
    <n v="11458.3"/>
  </r>
  <r>
    <x v="17"/>
    <n v="5267.54"/>
    <n v="0"/>
    <n v="5267.54"/>
  </r>
  <r>
    <x v="17"/>
    <n v="9403.7900000000009"/>
    <n v="0"/>
    <n v="9403.7900000000009"/>
  </r>
  <r>
    <x v="17"/>
    <n v="395.93"/>
    <n v="0"/>
    <n v="395.93"/>
  </r>
  <r>
    <x v="17"/>
    <n v="3599"/>
    <n v="0"/>
    <n v="3599"/>
  </r>
  <r>
    <x v="17"/>
    <n v="3065.62"/>
    <n v="462.36"/>
    <n v="2603.2600000000002"/>
  </r>
  <r>
    <x v="17"/>
    <n v="521.11"/>
    <n v="0"/>
    <n v="521.11"/>
  </r>
  <r>
    <x v="17"/>
    <n v="2197.3200000000002"/>
    <n v="0"/>
    <n v="2197.3200000000002"/>
  </r>
  <r>
    <x v="17"/>
    <n v="6405.74"/>
    <n v="4944.5600000000004"/>
    <n v="1461.18"/>
  </r>
  <r>
    <x v="17"/>
    <n v="9013.93"/>
    <n v="1424.18"/>
    <n v="7589.75"/>
  </r>
  <r>
    <x v="17"/>
    <n v="6720.27"/>
    <n v="43.92"/>
    <n v="6676.35"/>
  </r>
  <r>
    <x v="0"/>
    <n v="200571.67"/>
    <n v="16802.43"/>
    <m/>
  </r>
  <r>
    <x v="0"/>
    <m/>
    <m/>
    <m/>
  </r>
  <r>
    <x v="18"/>
    <n v="20925.810000000001"/>
    <n v="0"/>
    <n v="20925.810000000001"/>
  </r>
  <r>
    <x v="18"/>
    <n v="2773.08"/>
    <n v="0"/>
    <n v="2773.08"/>
  </r>
  <r>
    <x v="18"/>
    <n v="4368.72"/>
    <n v="0"/>
    <n v="4368.72"/>
  </r>
  <r>
    <x v="18"/>
    <n v="48.5"/>
    <n v="0"/>
    <n v="48.5"/>
  </r>
  <r>
    <x v="0"/>
    <n v="28116.11"/>
    <n v="0"/>
    <m/>
  </r>
  <r>
    <x v="0"/>
    <m/>
    <m/>
    <m/>
  </r>
  <r>
    <x v="19"/>
    <n v="63892.75"/>
    <n v="1745.61"/>
    <n v="62147.14"/>
  </r>
  <r>
    <x v="19"/>
    <n v="42982.16"/>
    <n v="2674.26"/>
    <n v="40307.9"/>
  </r>
  <r>
    <x v="19"/>
    <n v="8166.04"/>
    <n v="0"/>
    <n v="8166.04"/>
  </r>
  <r>
    <x v="19"/>
    <n v="28797.06"/>
    <n v="0"/>
    <n v="28797.06"/>
  </r>
  <r>
    <x v="19"/>
    <n v="302"/>
    <n v="0"/>
    <n v="302"/>
  </r>
  <r>
    <x v="19"/>
    <n v="10479.049999999999"/>
    <n v="0"/>
    <n v="10479.049999999999"/>
  </r>
  <r>
    <x v="19"/>
    <n v="406"/>
    <n v="0"/>
    <n v="406"/>
  </r>
  <r>
    <x v="19"/>
    <n v="75"/>
    <n v="0"/>
    <n v="75"/>
  </r>
  <r>
    <x v="19"/>
    <n v="9128.5300000000007"/>
    <n v="0"/>
    <n v="9128.5300000000007"/>
  </r>
  <r>
    <x v="19"/>
    <n v="4676.46"/>
    <n v="0"/>
    <n v="4676.46"/>
  </r>
  <r>
    <x v="19"/>
    <n v="3841.74"/>
    <n v="0"/>
    <n v="3841.74"/>
  </r>
  <r>
    <x v="19"/>
    <n v="1120"/>
    <n v="0"/>
    <n v="1120"/>
  </r>
  <r>
    <x v="19"/>
    <n v="4605.3100000000004"/>
    <n v="0"/>
    <n v="4605.3100000000004"/>
  </r>
  <r>
    <x v="19"/>
    <n v="967.77"/>
    <n v="0"/>
    <n v="967.77"/>
  </r>
  <r>
    <x v="0"/>
    <n v="179439.87"/>
    <n v="4419.87"/>
    <m/>
  </r>
  <r>
    <x v="0"/>
    <m/>
    <m/>
    <m/>
  </r>
  <r>
    <x v="6"/>
    <n v="6568.54"/>
    <n v="0"/>
    <n v="6568.54"/>
  </r>
  <r>
    <x v="6"/>
    <n v="1161.1199999999999"/>
    <n v="0"/>
    <n v="1161.1199999999999"/>
  </r>
  <r>
    <x v="6"/>
    <n v="2459.65"/>
    <n v="0"/>
    <n v="2459.65"/>
  </r>
  <r>
    <x v="6"/>
    <n v="6119.4"/>
    <n v="0"/>
    <n v="6119.4"/>
  </r>
  <r>
    <x v="6"/>
    <n v="1057.56"/>
    <n v="0"/>
    <n v="1057.56"/>
  </r>
  <r>
    <x v="6"/>
    <n v="9845.4"/>
    <n v="0"/>
    <n v="9845.4"/>
  </r>
  <r>
    <x v="6"/>
    <n v="357.65"/>
    <n v="0"/>
    <n v="357.65"/>
  </r>
  <r>
    <x v="6"/>
    <n v="317.2"/>
    <n v="0"/>
    <n v="317.2"/>
  </r>
  <r>
    <x v="0"/>
    <n v="27886.52"/>
    <n v="0"/>
    <m/>
  </r>
  <r>
    <x v="0"/>
    <m/>
    <m/>
    <m/>
  </r>
  <r>
    <x v="20"/>
    <n v="1739.59"/>
    <n v="0"/>
    <n v="1739.59"/>
  </r>
  <r>
    <x v="20"/>
    <n v="2"/>
    <n v="0"/>
    <n v="2"/>
  </r>
  <r>
    <x v="20"/>
    <n v="2994.99"/>
    <n v="0"/>
    <n v="2994.99"/>
  </r>
  <r>
    <x v="20"/>
    <n v="3.99"/>
    <n v="0"/>
    <n v="3.99"/>
  </r>
  <r>
    <x v="20"/>
    <n v="80.61"/>
    <n v="0"/>
    <n v="80.61"/>
  </r>
  <r>
    <x v="20"/>
    <n v="97.03"/>
    <n v="0"/>
    <n v="97.03"/>
  </r>
  <r>
    <x v="20"/>
    <n v="1100"/>
    <n v="0"/>
    <n v="1100"/>
  </r>
  <r>
    <x v="20"/>
    <n v="3481.66"/>
    <n v="0"/>
    <n v="3481.66"/>
  </r>
  <r>
    <x v="20"/>
    <n v="0.66"/>
    <n v="0"/>
    <n v="0.66"/>
  </r>
  <r>
    <x v="0"/>
    <n v="9500.5300000000007"/>
    <n v="0"/>
    <m/>
  </r>
  <r>
    <x v="0"/>
    <n v="448287.15"/>
    <n v="21222.3"/>
    <m/>
  </r>
  <r>
    <x v="0"/>
    <m/>
    <m/>
    <m/>
  </r>
  <r>
    <x v="0"/>
    <m/>
    <m/>
    <m/>
  </r>
  <r>
    <x v="0"/>
    <m/>
    <m/>
    <m/>
  </r>
  <r>
    <x v="5"/>
    <n v="17014.099999999999"/>
    <n v="16835.75"/>
    <n v="178.35"/>
  </r>
  <r>
    <x v="0"/>
    <n v="17014.099999999999"/>
    <n v="16835.75"/>
    <m/>
  </r>
  <r>
    <x v="0"/>
    <n v="17014.099999999999"/>
    <n v="16835.75"/>
    <m/>
  </r>
  <r>
    <x v="0"/>
    <m/>
    <m/>
    <m/>
  </r>
  <r>
    <x v="0"/>
    <m/>
    <m/>
    <m/>
  </r>
  <r>
    <x v="0"/>
    <m/>
    <m/>
    <m/>
  </r>
  <r>
    <x v="5"/>
    <n v="6759.62"/>
    <n v="6929.56"/>
    <n v="-169.94"/>
  </r>
  <r>
    <x v="0"/>
    <n v="6759.62"/>
    <n v="6929.56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1">
  <r>
    <x v="0"/>
    <n v="0"/>
    <n v="0"/>
    <n v="0"/>
  </r>
  <r>
    <x v="0"/>
    <m/>
    <m/>
    <n v="0"/>
  </r>
  <r>
    <x v="1"/>
    <n v="0"/>
    <n v="205923.3"/>
    <n v="-205923.3"/>
  </r>
  <r>
    <x v="1"/>
    <n v="180213.76000000001"/>
    <n v="180213.76000000001"/>
    <n v="0"/>
  </r>
  <r>
    <x v="1"/>
    <n v="1206296.48"/>
    <n v="2650760.86"/>
    <n v="-1444464.38"/>
  </r>
  <r>
    <x v="1"/>
    <n v="0"/>
    <n v="0"/>
    <n v="0"/>
  </r>
  <r>
    <x v="1"/>
    <n v="7838.35"/>
    <n v="20509"/>
    <n v="-12670.65"/>
  </r>
  <r>
    <x v="1"/>
    <n v="0"/>
    <n v="46913.74"/>
    <n v="-46913.74"/>
  </r>
  <r>
    <x v="1"/>
    <n v="40080.239999999998"/>
    <n v="60600"/>
    <n v="-20519.760000000002"/>
  </r>
  <r>
    <x v="1"/>
    <n v="0"/>
    <n v="0"/>
    <n v="0"/>
  </r>
  <r>
    <x v="1"/>
    <n v="84440.15"/>
    <n v="246721.74"/>
    <n v="-162281.59"/>
  </r>
  <r>
    <x v="1"/>
    <n v="0"/>
    <n v="96.03"/>
    <n v="-96.03"/>
  </r>
  <r>
    <x v="1"/>
    <n v="0"/>
    <n v="0"/>
    <n v="0"/>
  </r>
  <r>
    <x v="1"/>
    <n v="0"/>
    <n v="873.2"/>
    <n v="-873.2"/>
  </r>
  <r>
    <x v="1"/>
    <n v="0"/>
    <n v="47071.01"/>
    <n v="-47071.01"/>
  </r>
  <r>
    <x v="1"/>
    <n v="7661.1"/>
    <n v="46021.24"/>
    <n v="-38360.14"/>
  </r>
  <r>
    <x v="0"/>
    <n v="1526530.08"/>
    <n v="3505703.8800000004"/>
    <n v="-1979173.8000000003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2"/>
    <n v="0"/>
    <n v="103604.97"/>
    <n v="-103604.97"/>
  </r>
  <r>
    <x v="2"/>
    <n v="0"/>
    <n v="12001.5"/>
    <n v="-12001.5"/>
  </r>
  <r>
    <x v="0"/>
    <n v="0"/>
    <n v="115606.47"/>
    <n v="-115606.47"/>
  </r>
  <r>
    <x v="0"/>
    <n v="1526530.08"/>
    <n v="3621310.3500000006"/>
    <n v="-2094780.2700000005"/>
  </r>
  <r>
    <x v="0"/>
    <n v="0"/>
    <n v="0"/>
    <n v="0"/>
  </r>
  <r>
    <x v="0"/>
    <n v="0"/>
    <n v="0"/>
    <n v="0"/>
  </r>
  <r>
    <x v="3"/>
    <n v="250"/>
    <n v="1138366.8999999999"/>
    <n v="-1138116.8999999999"/>
  </r>
  <r>
    <x v="4"/>
    <n v="73158"/>
    <n v="135174.13"/>
    <n v="-62016.130000000005"/>
  </r>
  <r>
    <x v="5"/>
    <n v="1510"/>
    <n v="299.5"/>
    <n v="1210.5"/>
  </r>
  <r>
    <x v="0"/>
    <n v="0"/>
    <n v="0"/>
    <n v="0"/>
  </r>
  <r>
    <x v="0"/>
    <n v="74918"/>
    <n v="1273840.5299999998"/>
    <n v="-1198922.5299999998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6"/>
    <n v="0"/>
    <n v="197294.41"/>
    <n v="-197294.41"/>
  </r>
  <r>
    <x v="0"/>
    <n v="0"/>
    <n v="197294.41"/>
    <n v="-197294.41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2"/>
    <n v="0"/>
    <n v="66510"/>
    <n v="-66510"/>
  </r>
  <r>
    <x v="0"/>
    <n v="0"/>
    <n v="66510"/>
    <n v="-66510"/>
  </r>
  <r>
    <x v="0"/>
    <n v="0"/>
    <n v="0"/>
    <n v="0"/>
  </r>
  <r>
    <x v="6"/>
    <n v="800"/>
    <n v="0"/>
    <n v="800"/>
  </r>
  <r>
    <x v="0"/>
    <n v="0"/>
    <n v="0"/>
    <n v="0"/>
  </r>
  <r>
    <x v="7"/>
    <n v="22813.17"/>
    <n v="26231"/>
    <n v="-3417.8300000000017"/>
  </r>
  <r>
    <x v="0"/>
    <n v="23613.17"/>
    <n v="26231"/>
    <n v="-2617.8300000000017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8"/>
    <n v="0"/>
    <n v="137850.76999999999"/>
    <n v="-137850.76999999999"/>
  </r>
  <r>
    <x v="0"/>
    <n v="0"/>
    <n v="137850.76999999999"/>
    <n v="-137850.76999999999"/>
  </r>
  <r>
    <x v="0"/>
    <n v="0"/>
    <n v="0"/>
    <n v="0"/>
  </r>
  <r>
    <x v="0"/>
    <n v="0"/>
    <n v="0"/>
    <n v="0"/>
  </r>
  <r>
    <x v="9"/>
    <n v="0"/>
    <n v="10.59"/>
    <n v="-10.59"/>
  </r>
  <r>
    <x v="0"/>
    <n v="0"/>
    <n v="0"/>
    <n v="0"/>
  </r>
  <r>
    <x v="0"/>
    <n v="0"/>
    <n v="10.59"/>
    <n v="-10.59"/>
  </r>
  <r>
    <x v="0"/>
    <n v="98531.17"/>
    <n v="1701737.2999999998"/>
    <n v="-1603206.13"/>
  </r>
  <r>
    <x v="0"/>
    <n v="0"/>
    <n v="0"/>
    <n v="0"/>
  </r>
  <r>
    <x v="0"/>
    <n v="0"/>
    <n v="0"/>
    <n v="0"/>
  </r>
  <r>
    <x v="10"/>
    <n v="0"/>
    <n v="4997.05"/>
    <n v="-4997.05"/>
  </r>
  <r>
    <x v="11"/>
    <n v="5125.29"/>
    <n v="5774.41"/>
    <n v="-649.11999999999989"/>
  </r>
  <r>
    <x v="0"/>
    <n v="5125.29"/>
    <n v="10771.46"/>
    <n v="-5646.1699999999992"/>
  </r>
  <r>
    <x v="0"/>
    <n v="5125.29"/>
    <n v="10771.46"/>
    <n v="-5646.1699999999992"/>
  </r>
  <r>
    <x v="0"/>
    <n v="0"/>
    <n v="0"/>
    <n v="0"/>
  </r>
  <r>
    <x v="0"/>
    <n v="0"/>
    <n v="0"/>
    <n v="0"/>
  </r>
  <r>
    <x v="12"/>
    <n v="0"/>
    <n v="545.95000000000005"/>
    <n v="-545.95000000000005"/>
  </r>
  <r>
    <x v="0"/>
    <n v="0"/>
    <n v="0"/>
    <n v="0"/>
  </r>
  <r>
    <x v="0"/>
    <n v="0"/>
    <n v="545.95000000000005"/>
    <n v="-545.95000000000005"/>
  </r>
  <r>
    <x v="0"/>
    <n v="0"/>
    <n v="0"/>
    <n v="0"/>
  </r>
  <r>
    <x v="0"/>
    <n v="0"/>
    <n v="0"/>
    <n v="0"/>
  </r>
  <r>
    <x v="0"/>
    <n v="0"/>
    <n v="0"/>
    <n v="0"/>
  </r>
  <r>
    <x v="0"/>
    <n v="0"/>
    <n v="0"/>
    <n v="0"/>
  </r>
  <r>
    <x v="12"/>
    <n v="0"/>
    <n v="7.59"/>
    <n v="-7.59"/>
  </r>
  <r>
    <x v="0"/>
    <n v="0"/>
    <n v="0"/>
    <n v="0"/>
  </r>
  <r>
    <x v="0"/>
    <n v="0"/>
    <n v="7.59"/>
    <n v="-7.59"/>
  </r>
  <r>
    <x v="0"/>
    <n v="0"/>
    <n v="553.54000000000008"/>
    <n v="-553.54000000000008"/>
  </r>
  <r>
    <x v="0"/>
    <n v="0"/>
    <n v="0"/>
    <n v="0"/>
  </r>
  <r>
    <x v="0"/>
    <n v="0"/>
    <n v="0"/>
    <n v="0"/>
  </r>
  <r>
    <x v="9"/>
    <n v="0"/>
    <n v="15880.76"/>
    <n v="-15880.76"/>
  </r>
  <r>
    <x v="0"/>
    <n v="0"/>
    <n v="0"/>
    <n v="0"/>
  </r>
  <r>
    <x v="0"/>
    <n v="0"/>
    <n v="0"/>
    <n v="0"/>
  </r>
  <r>
    <x v="13"/>
    <n v="0"/>
    <n v="15876.33"/>
    <n v="-15876.33"/>
  </r>
  <r>
    <x v="0"/>
    <n v="0"/>
    <n v="0"/>
    <n v="0"/>
  </r>
  <r>
    <x v="0"/>
    <n v="0"/>
    <n v="31757.09"/>
    <n v="-31757.09"/>
  </r>
  <r>
    <x v="0"/>
    <n v="0"/>
    <n v="31757.09"/>
    <n v="-31757.09"/>
  </r>
  <r>
    <x v="0"/>
    <n v="1630186.54"/>
    <n v="5366129.74"/>
    <n v="-3735943.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05">
  <r>
    <x v="0"/>
    <n v="66417.350000000006"/>
    <n v="9867.31"/>
    <n v="56550.040000000008"/>
  </r>
  <r>
    <x v="0"/>
    <n v="19099.14"/>
    <n v="0"/>
    <n v="19099.14"/>
  </r>
  <r>
    <x v="0"/>
    <n v="65149.14"/>
    <n v="13687.63"/>
    <n v="51461.51"/>
  </r>
  <r>
    <x v="0"/>
    <n v="5464"/>
    <n v="0"/>
    <n v="5464"/>
  </r>
  <r>
    <x v="0"/>
    <n v="93094.43"/>
    <n v="298.95"/>
    <n v="92795.48"/>
  </r>
  <r>
    <x v="0"/>
    <n v="27214.12"/>
    <n v="0"/>
    <n v="27214.12"/>
  </r>
  <r>
    <x v="0"/>
    <n v="75291.320000000007"/>
    <n v="813.52"/>
    <n v="74477.8"/>
  </r>
  <r>
    <x v="0"/>
    <n v="21976.14"/>
    <n v="0"/>
    <n v="21976.14"/>
  </r>
  <r>
    <x v="1"/>
    <n v="32458.93"/>
    <n v="0"/>
    <n v="32458.93"/>
  </r>
  <r>
    <x v="1"/>
    <n v="20407.88"/>
    <n v="0"/>
    <n v="20407.88"/>
  </r>
  <r>
    <x v="1"/>
    <n v="8135.63"/>
    <n v="0"/>
    <n v="8135.63"/>
  </r>
  <r>
    <x v="1"/>
    <n v="1842.84"/>
    <n v="483.87"/>
    <n v="1358.9699999999998"/>
  </r>
  <r>
    <x v="1"/>
    <n v="26886.15"/>
    <n v="0"/>
    <n v="26886.15"/>
  </r>
  <r>
    <x v="1"/>
    <n v="350"/>
    <n v="0"/>
    <n v="350"/>
  </r>
  <r>
    <x v="1"/>
    <n v="50"/>
    <n v="0"/>
    <n v="50"/>
  </r>
  <r>
    <x v="1"/>
    <n v="1190"/>
    <n v="0"/>
    <n v="1190"/>
  </r>
  <r>
    <x v="1"/>
    <n v="6100"/>
    <n v="0"/>
    <n v="6100"/>
  </r>
  <r>
    <x v="1"/>
    <n v="289.52"/>
    <n v="0"/>
    <n v="289.52"/>
  </r>
  <r>
    <x v="2"/>
    <n v="0"/>
    <n v="0"/>
    <n v="0"/>
  </r>
  <r>
    <x v="2"/>
    <n v="0"/>
    <n v="0"/>
    <n v="0"/>
  </r>
  <r>
    <x v="3"/>
    <n v="284731.96000000002"/>
    <n v="6.02"/>
    <n v="284725.94"/>
  </r>
  <r>
    <x v="2"/>
    <n v="284731.96000000002"/>
    <n v="6.02"/>
    <n v="284725.94"/>
  </r>
  <r>
    <x v="2"/>
    <n v="0"/>
    <n v="0"/>
    <n v="0"/>
  </r>
  <r>
    <x v="0"/>
    <n v="2123871.91"/>
    <n v="11475.54"/>
    <n v="2112396.37"/>
  </r>
  <r>
    <x v="2"/>
    <n v="2123871.91"/>
    <n v="11475.54"/>
    <n v="2112396.37"/>
  </r>
  <r>
    <x v="2"/>
    <n v="0"/>
    <n v="0"/>
    <n v="0"/>
  </r>
  <r>
    <x v="0"/>
    <n v="48371.45"/>
    <n v="0"/>
    <n v="48371.45"/>
  </r>
  <r>
    <x v="2"/>
    <n v="0"/>
    <n v="0"/>
    <n v="0"/>
  </r>
  <r>
    <x v="2"/>
    <n v="0"/>
    <n v="0"/>
    <n v="0"/>
  </r>
  <r>
    <x v="2"/>
    <n v="48371.45"/>
    <n v="0"/>
    <n v="48371.45"/>
  </r>
  <r>
    <x v="2"/>
    <n v="0"/>
    <n v="0"/>
    <n v="0"/>
  </r>
  <r>
    <x v="0"/>
    <n v="27522.720000000001"/>
    <n v="0"/>
    <n v="27522.720000000001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27522.720000000001"/>
    <n v="0"/>
    <n v="27522.720000000001"/>
  </r>
  <r>
    <x v="2"/>
    <n v="0"/>
    <n v="0"/>
    <n v="0"/>
  </r>
  <r>
    <x v="4"/>
    <n v="0"/>
    <n v="0"/>
    <n v="0"/>
  </r>
  <r>
    <x v="4"/>
    <n v="0"/>
    <n v="0"/>
    <n v="0"/>
  </r>
  <r>
    <x v="4"/>
    <n v="4734.93"/>
    <n v="1534.53"/>
    <n v="3200.4000000000005"/>
  </r>
  <r>
    <x v="4"/>
    <n v="0"/>
    <n v="0"/>
    <n v="0"/>
  </r>
  <r>
    <x v="4"/>
    <n v="0"/>
    <n v="0"/>
    <n v="0"/>
  </r>
  <r>
    <x v="4"/>
    <n v="33521.129999999997"/>
    <n v="0"/>
    <n v="33521.129999999997"/>
  </r>
  <r>
    <x v="4"/>
    <n v="6079.79"/>
    <n v="1664.88"/>
    <n v="4414.91"/>
  </r>
  <r>
    <x v="4"/>
    <n v="0"/>
    <n v="0"/>
    <n v="0"/>
  </r>
  <r>
    <x v="4"/>
    <n v="0"/>
    <n v="0"/>
    <n v="0"/>
  </r>
  <r>
    <x v="4"/>
    <n v="16506.25"/>
    <n v="892.86"/>
    <n v="15613.39"/>
  </r>
  <r>
    <x v="2"/>
    <n v="60842.1"/>
    <n v="4092.27"/>
    <n v="56749.83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m/>
    <m/>
    <n v="0"/>
  </r>
  <r>
    <x v="5"/>
    <n v="47782.78"/>
    <n v="1500"/>
    <n v="46282.78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47782.78"/>
    <n v="1500"/>
    <n v="46282.78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47782.78"/>
    <n v="1500"/>
    <n v="46282.78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5"/>
    <n v="7731.34"/>
    <n v="7479.85"/>
    <n v="251.48999999999978"/>
  </r>
  <r>
    <x v="5"/>
    <n v="6898.19"/>
    <n v="6898.19"/>
    <n v="0"/>
  </r>
  <r>
    <x v="5"/>
    <n v="122.52"/>
    <n v="122.51"/>
    <n v="9.9999999999909051E-3"/>
  </r>
  <r>
    <x v="2"/>
    <n v="0"/>
    <n v="0"/>
    <n v="0"/>
  </r>
  <r>
    <x v="2"/>
    <n v="0"/>
    <n v="0"/>
    <n v="0"/>
  </r>
  <r>
    <x v="2"/>
    <n v="14752.05"/>
    <n v="14500.550000000001"/>
    <n v="251.49999999999818"/>
  </r>
  <r>
    <x v="2"/>
    <n v="414478.2"/>
    <n v="21763.72"/>
    <n v="392714.48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6"/>
    <n v="11442.86"/>
    <n v="0"/>
    <n v="11442.86"/>
  </r>
  <r>
    <x v="6"/>
    <n v="43920"/>
    <n v="0"/>
    <n v="43920"/>
  </r>
  <r>
    <x v="6"/>
    <n v="23269.89"/>
    <n v="0"/>
    <n v="23269.89"/>
  </r>
  <r>
    <x v="6"/>
    <n v="43315.91"/>
    <n v="878.4"/>
    <n v="42437.51"/>
  </r>
  <r>
    <x v="6"/>
    <n v="8213.0400000000009"/>
    <n v="0"/>
    <n v="8213.0400000000009"/>
  </r>
  <r>
    <x v="6"/>
    <n v="2377.9299999999998"/>
    <n v="0"/>
    <n v="2377.9299999999998"/>
  </r>
  <r>
    <x v="6"/>
    <n v="15156.58"/>
    <n v="0"/>
    <n v="15156.58"/>
  </r>
  <r>
    <x v="6"/>
    <n v="678.77"/>
    <n v="0"/>
    <n v="678.77"/>
  </r>
  <r>
    <x v="6"/>
    <n v="0"/>
    <n v="0"/>
    <n v="0"/>
  </r>
  <r>
    <x v="6"/>
    <n v="5241.1400000000003"/>
    <n v="0"/>
    <n v="5241.1400000000003"/>
  </r>
  <r>
    <x v="2"/>
    <n v="153616.12"/>
    <n v="878.4"/>
    <n v="152737.72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7"/>
    <n v="51679.46"/>
    <n v="0"/>
    <n v="51679.46"/>
  </r>
  <r>
    <x v="7"/>
    <n v="19432.009999999998"/>
    <n v="19432.009999999998"/>
    <n v="0"/>
  </r>
  <r>
    <x v="2"/>
    <n v="71111.47"/>
    <n v="19432.009999999998"/>
    <n v="51679.460000000006"/>
  </r>
  <r>
    <x v="2"/>
    <n v="0"/>
    <n v="0"/>
    <n v="0"/>
  </r>
  <r>
    <x v="7"/>
    <n v="4766.5600000000004"/>
    <n v="406.33"/>
    <n v="4360.2300000000005"/>
  </r>
  <r>
    <x v="2"/>
    <n v="0"/>
    <n v="0"/>
    <n v="0"/>
  </r>
  <r>
    <x v="2"/>
    <n v="0"/>
    <n v="0"/>
    <n v="0"/>
  </r>
  <r>
    <x v="2"/>
    <n v="4766.5600000000004"/>
    <n v="406.33"/>
    <n v="4360.2300000000005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51679.46"/>
    <n v="0"/>
    <n v="51679.46"/>
  </r>
  <r>
    <x v="2"/>
    <n v="0"/>
    <n v="0"/>
    <n v="0"/>
  </r>
  <r>
    <x v="2"/>
    <n v="0"/>
    <n v="0"/>
    <n v="0"/>
  </r>
  <r>
    <x v="2"/>
    <n v="0"/>
    <n v="0"/>
    <n v="0"/>
  </r>
  <r>
    <x v="8"/>
    <n v="7997.66"/>
    <n v="78.31"/>
    <n v="7919.3499999999995"/>
  </r>
  <r>
    <x v="9"/>
    <n v="12673.83"/>
    <n v="0"/>
    <n v="12673.83"/>
  </r>
  <r>
    <x v="10"/>
    <n v="0"/>
    <n v="0"/>
    <n v="5125.29"/>
  </r>
  <r>
    <x v="2"/>
    <n v="0"/>
    <n v="0"/>
    <n v="0"/>
  </r>
  <r>
    <x v="2"/>
    <n v="20671.489999999998"/>
    <n v="78.31"/>
    <n v="20593.179999999997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9"/>
    <n v="747.86"/>
    <n v="0"/>
    <n v="747.86"/>
  </r>
  <r>
    <x v="2"/>
    <n v="747.86"/>
    <n v="0"/>
    <n v="747.86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21419.35"/>
    <n v="78.31"/>
    <n v="21341.039999999997"/>
  </r>
  <r>
    <x v="2"/>
    <n v="0"/>
    <n v="0"/>
    <n v="0"/>
  </r>
  <r>
    <x v="2"/>
    <n v="0"/>
    <n v="0"/>
    <n v="0"/>
  </r>
  <r>
    <x v="2"/>
    <n v="0"/>
    <n v="0"/>
    <n v="0"/>
  </r>
  <r>
    <x v="11"/>
    <n v="1345.61"/>
    <n v="0"/>
    <n v="1345.61"/>
  </r>
  <r>
    <x v="11"/>
    <n v="120.22"/>
    <n v="0"/>
    <n v="120.22"/>
  </r>
  <r>
    <x v="11"/>
    <n v="271.95"/>
    <n v="0"/>
    <n v="271.95"/>
  </r>
  <r>
    <x v="11"/>
    <n v="105"/>
    <n v="0"/>
    <n v="105"/>
  </r>
  <r>
    <x v="11"/>
    <n v="48"/>
    <n v="0"/>
    <n v="48"/>
  </r>
  <r>
    <x v="11"/>
    <n v="379.33"/>
    <n v="41"/>
    <n v="338.33"/>
  </r>
  <r>
    <x v="11"/>
    <n v="104.75"/>
    <n v="0"/>
    <n v="104.75"/>
  </r>
  <r>
    <x v="11"/>
    <n v="1754.9"/>
    <n v="0"/>
    <n v="1754.9"/>
  </r>
  <r>
    <x v="11"/>
    <n v="0"/>
    <n v="0"/>
    <n v="0"/>
  </r>
  <r>
    <x v="11"/>
    <n v="0"/>
    <n v="0"/>
    <n v="0"/>
  </r>
  <r>
    <x v="11"/>
    <n v="97.48"/>
    <n v="0"/>
    <n v="97.48"/>
  </r>
  <r>
    <x v="11"/>
    <n v="110.04"/>
    <n v="0"/>
    <n v="110.04"/>
  </r>
  <r>
    <x v="11"/>
    <n v="202.08"/>
    <n v="0"/>
    <n v="202.08"/>
  </r>
  <r>
    <x v="11"/>
    <n v="2033.66"/>
    <n v="0"/>
    <n v="2033.66"/>
  </r>
  <r>
    <x v="11"/>
    <n v="222.7"/>
    <n v="0"/>
    <n v="222.7"/>
  </r>
  <r>
    <x v="11"/>
    <n v="117.53"/>
    <n v="0.38"/>
    <n v="117.15"/>
  </r>
  <r>
    <x v="11"/>
    <n v="155.22999999999999"/>
    <n v="0"/>
    <n v="155.22999999999999"/>
  </r>
  <r>
    <x v="11"/>
    <n v="1151.68"/>
    <n v="0"/>
    <n v="1151.68"/>
  </r>
  <r>
    <x v="11"/>
    <n v="0"/>
    <n v="0"/>
    <n v="0"/>
  </r>
  <r>
    <x v="11"/>
    <n v="250.03"/>
    <n v="0"/>
    <n v="250.03"/>
  </r>
  <r>
    <x v="11"/>
    <n v="223.3"/>
    <n v="0"/>
    <n v="223.3"/>
  </r>
  <r>
    <x v="11"/>
    <n v="252.3"/>
    <n v="0"/>
    <n v="252.3"/>
  </r>
  <r>
    <x v="11"/>
    <n v="1347.71"/>
    <n v="1501.57"/>
    <n v="-153.8599999999999"/>
  </r>
  <r>
    <x v="11"/>
    <n v="183.89"/>
    <n v="0"/>
    <n v="183.89"/>
  </r>
  <r>
    <x v="11"/>
    <n v="0"/>
    <n v="0"/>
    <n v="0"/>
  </r>
  <r>
    <x v="2"/>
    <n v="10477.389999999996"/>
    <n v="1542.95"/>
    <n v="8934.4399999999951"/>
  </r>
  <r>
    <x v="2"/>
    <n v="0"/>
    <n v="0"/>
    <n v="0"/>
  </r>
  <r>
    <x v="11"/>
    <n v="1644.22"/>
    <n v="0"/>
    <n v="1644.22"/>
  </r>
  <r>
    <x v="2"/>
    <n v="0"/>
    <n v="0"/>
    <n v="0"/>
  </r>
  <r>
    <x v="2"/>
    <n v="1644.22"/>
    <n v="0"/>
    <n v="1644.22"/>
  </r>
  <r>
    <x v="2"/>
    <m/>
    <m/>
    <n v="0"/>
  </r>
  <r>
    <x v="2"/>
    <n v="0"/>
    <n v="0"/>
    <n v="0"/>
  </r>
  <r>
    <x v="2"/>
    <n v="0"/>
    <n v="0"/>
    <n v="0"/>
  </r>
  <r>
    <x v="2"/>
    <n v="12121.61"/>
    <n v="1542.95"/>
    <n v="10578.66"/>
  </r>
  <r>
    <x v="2"/>
    <n v="0"/>
    <n v="0"/>
    <n v="0"/>
  </r>
  <r>
    <x v="2"/>
    <n v="0"/>
    <n v="0"/>
    <n v="0"/>
  </r>
  <r>
    <x v="12"/>
    <n v="17996.36"/>
    <n v="0"/>
    <n v="17996.36"/>
  </r>
  <r>
    <x v="2"/>
    <n v="0"/>
    <n v="0"/>
    <n v="0"/>
  </r>
  <r>
    <x v="12"/>
    <n v="38090.86"/>
    <n v="0"/>
    <n v="38090.86"/>
  </r>
  <r>
    <x v="2"/>
    <n v="56087.22"/>
    <n v="0"/>
    <n v="56087.22"/>
  </r>
  <r>
    <x v="2"/>
    <n v="56087.22"/>
    <n v="0"/>
    <n v="56087.22"/>
  </r>
  <r>
    <x v="2"/>
    <n v="0"/>
    <n v="0"/>
    <n v="0"/>
  </r>
  <r>
    <x v="13"/>
    <n v="0"/>
    <n v="0"/>
    <n v="0"/>
  </r>
  <r>
    <x v="13"/>
    <n v="0"/>
    <n v="0"/>
    <n v="0"/>
  </r>
  <r>
    <x v="13"/>
    <n v="1772.02"/>
    <n v="229.6"/>
    <n v="1542.42"/>
  </r>
  <r>
    <x v="13"/>
    <n v="0"/>
    <n v="0"/>
    <n v="0"/>
  </r>
  <r>
    <x v="13"/>
    <n v="0"/>
    <n v="0"/>
    <n v="0"/>
  </r>
  <r>
    <x v="13"/>
    <n v="0"/>
    <n v="0"/>
    <n v="0"/>
  </r>
  <r>
    <x v="13"/>
    <n v="0"/>
    <n v="0"/>
    <n v="0"/>
  </r>
  <r>
    <x v="2"/>
    <n v="1772.02"/>
    <n v="229.6"/>
    <n v="1542.42"/>
  </r>
  <r>
    <x v="2"/>
    <n v="0"/>
    <n v="0"/>
    <n v="0"/>
  </r>
  <r>
    <x v="14"/>
    <n v="21592.61"/>
    <n v="548.70000000000005"/>
    <n v="21043.91"/>
  </r>
  <r>
    <x v="14"/>
    <n v="9543.6"/>
    <n v="252.28"/>
    <n v="9291.32"/>
  </r>
  <r>
    <x v="14"/>
    <n v="5582.04"/>
    <n v="0"/>
    <n v="5582.04"/>
  </r>
  <r>
    <x v="14"/>
    <n v="944.85"/>
    <n v="0"/>
    <n v="944.85"/>
  </r>
  <r>
    <x v="14"/>
    <n v="10341.94"/>
    <n v="36.6"/>
    <n v="10305.34"/>
  </r>
  <r>
    <x v="14"/>
    <n v="0"/>
    <n v="0"/>
    <n v="0"/>
  </r>
  <r>
    <x v="14"/>
    <n v="3300"/>
    <n v="0"/>
    <n v="3300"/>
  </r>
  <r>
    <x v="14"/>
    <n v="1892.8"/>
    <n v="0"/>
    <n v="1892.8"/>
  </r>
  <r>
    <x v="14"/>
    <n v="11820.64"/>
    <n v="0"/>
    <n v="11820.64"/>
  </r>
  <r>
    <x v="14"/>
    <n v="880"/>
    <n v="0"/>
    <n v="880"/>
  </r>
  <r>
    <x v="14"/>
    <n v="0"/>
    <n v="0"/>
    <n v="0"/>
  </r>
  <r>
    <x v="14"/>
    <n v="0"/>
    <n v="0"/>
    <n v="0"/>
  </r>
  <r>
    <x v="14"/>
    <n v="3172"/>
    <n v="0"/>
    <n v="3172"/>
  </r>
  <r>
    <x v="14"/>
    <n v="730.8"/>
    <n v="0"/>
    <n v="730.8"/>
  </r>
  <r>
    <x v="14"/>
    <n v="0"/>
    <n v="0"/>
    <n v="0"/>
  </r>
  <r>
    <x v="14"/>
    <n v="0"/>
    <n v="0"/>
    <n v="0"/>
  </r>
  <r>
    <x v="14"/>
    <n v="4150.0600000000004"/>
    <n v="0"/>
    <n v="4150.0600000000004"/>
  </r>
  <r>
    <x v="14"/>
    <n v="2068"/>
    <n v="0"/>
    <n v="2068"/>
  </r>
  <r>
    <x v="14"/>
    <n v="0"/>
    <n v="0"/>
    <n v="0"/>
  </r>
  <r>
    <x v="14"/>
    <n v="7500"/>
    <n v="0"/>
    <n v="7500"/>
  </r>
  <r>
    <x v="14"/>
    <n v="258.5"/>
    <n v="0"/>
    <n v="258.5"/>
  </r>
  <r>
    <x v="14"/>
    <n v="2250.4499999999998"/>
    <n v="0"/>
    <n v="2250.4499999999998"/>
  </r>
  <r>
    <x v="14"/>
    <n v="0"/>
    <n v="0"/>
    <n v="0"/>
  </r>
  <r>
    <x v="14"/>
    <n v="2439"/>
    <n v="0"/>
    <n v="2439"/>
  </r>
  <r>
    <x v="14"/>
    <n v="9876.5"/>
    <n v="0"/>
    <n v="9876.5"/>
  </r>
  <r>
    <x v="14"/>
    <n v="0"/>
    <n v="0"/>
    <n v="0"/>
  </r>
  <r>
    <x v="14"/>
    <n v="0"/>
    <n v="0"/>
    <n v="0"/>
  </r>
  <r>
    <x v="14"/>
    <n v="17.399999999999999"/>
    <n v="0"/>
    <n v="17.399999999999999"/>
  </r>
  <r>
    <x v="14"/>
    <n v="3416"/>
    <n v="0"/>
    <n v="3416"/>
  </r>
  <r>
    <x v="14"/>
    <n v="2866.96"/>
    <n v="0"/>
    <n v="2866.96"/>
  </r>
  <r>
    <x v="14"/>
    <n v="781.9"/>
    <n v="437.86"/>
    <n v="344.03999999999996"/>
  </r>
  <r>
    <x v="14"/>
    <n v="0"/>
    <n v="0"/>
    <n v="0"/>
  </r>
  <r>
    <x v="14"/>
    <n v="7327.27"/>
    <n v="912"/>
    <n v="6415.27"/>
  </r>
  <r>
    <x v="14"/>
    <n v="4045.21"/>
    <n v="0"/>
    <n v="4045.21"/>
  </r>
  <r>
    <x v="2"/>
    <n v="116798.53000000001"/>
    <n v="2187.44"/>
    <n v="114611.09000000001"/>
  </r>
  <r>
    <x v="15"/>
    <n v="0"/>
    <n v="0"/>
    <n v="0"/>
  </r>
  <r>
    <x v="15"/>
    <n v="17137.28"/>
    <n v="115.58"/>
    <n v="17021.699999999997"/>
  </r>
  <r>
    <x v="15"/>
    <n v="0"/>
    <n v="0"/>
    <n v="0"/>
  </r>
  <r>
    <x v="15"/>
    <n v="0"/>
    <n v="0"/>
    <n v="0"/>
  </r>
  <r>
    <x v="15"/>
    <n v="0"/>
    <n v="0"/>
    <n v="0"/>
  </r>
  <r>
    <x v="15"/>
    <n v="2253.25"/>
    <n v="0"/>
    <n v="2253.25"/>
  </r>
  <r>
    <x v="15"/>
    <n v="0"/>
    <n v="0"/>
    <n v="0"/>
  </r>
  <r>
    <x v="15"/>
    <n v="0"/>
    <n v="0"/>
    <n v="0"/>
  </r>
  <r>
    <x v="15"/>
    <n v="0"/>
    <n v="0"/>
    <n v="0"/>
  </r>
  <r>
    <x v="2"/>
    <n v="19390.53"/>
    <n v="115.58"/>
    <n v="19274.949999999997"/>
  </r>
  <r>
    <x v="1"/>
    <n v="0"/>
    <n v="0"/>
    <n v="0"/>
  </r>
  <r>
    <x v="1"/>
    <n v="62381.17"/>
    <n v="0"/>
    <n v="62381.17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0"/>
    <n v="0"/>
    <n v="0"/>
  </r>
  <r>
    <x v="1"/>
    <n v="8894.4"/>
    <n v="0"/>
    <n v="8894.4"/>
  </r>
  <r>
    <x v="1"/>
    <n v="4803.12"/>
    <n v="0"/>
    <n v="4803.12"/>
  </r>
  <r>
    <x v="1"/>
    <n v="3840.6"/>
    <n v="0"/>
    <n v="3840.6"/>
  </r>
  <r>
    <x v="1"/>
    <n v="0"/>
    <n v="0"/>
    <n v="0"/>
  </r>
  <r>
    <x v="1"/>
    <n v="0"/>
    <n v="0"/>
    <n v="0"/>
  </r>
  <r>
    <x v="1"/>
    <n v="246.52"/>
    <n v="0"/>
    <n v="246.52"/>
  </r>
  <r>
    <x v="1"/>
    <n v="0"/>
    <n v="0"/>
    <n v="0"/>
  </r>
  <r>
    <x v="1"/>
    <n v="0"/>
    <n v="0"/>
    <n v="0"/>
  </r>
  <r>
    <x v="1"/>
    <n v="0"/>
    <n v="0"/>
    <n v="0"/>
  </r>
  <r>
    <x v="2"/>
    <n v="118946.87"/>
    <n v="231.16"/>
    <n v="118715.70999999999"/>
  </r>
  <r>
    <x v="16"/>
    <n v="0"/>
    <n v="0"/>
    <n v="0"/>
  </r>
  <r>
    <x v="16"/>
    <n v="10873.82"/>
    <n v="0"/>
    <n v="10873.82"/>
  </r>
  <r>
    <x v="16"/>
    <n v="1161.1199999999999"/>
    <n v="0"/>
    <n v="1161.1199999999999"/>
  </r>
  <r>
    <x v="16"/>
    <n v="0"/>
    <n v="0"/>
    <n v="0"/>
  </r>
  <r>
    <x v="16"/>
    <n v="1951.48"/>
    <n v="0"/>
    <n v="1951.48"/>
  </r>
  <r>
    <x v="16"/>
    <n v="4557.8"/>
    <n v="0"/>
    <n v="4557.8"/>
  </r>
  <r>
    <x v="16"/>
    <n v="0"/>
    <n v="0"/>
    <n v="0"/>
  </r>
  <r>
    <x v="16"/>
    <n v="0"/>
    <n v="0"/>
    <n v="0"/>
  </r>
  <r>
    <x v="16"/>
    <n v="1057.56"/>
    <n v="0"/>
    <n v="1057.56"/>
  </r>
  <r>
    <x v="16"/>
    <n v="924.84"/>
    <n v="0"/>
    <n v="924.84"/>
  </r>
  <r>
    <x v="16"/>
    <n v="9760"/>
    <n v="0"/>
    <n v="9760"/>
  </r>
  <r>
    <x v="2"/>
    <n v="30286.62"/>
    <n v="0"/>
    <n v="30286.62"/>
  </r>
  <r>
    <x v="16"/>
    <n v="0"/>
    <n v="0"/>
    <n v="0"/>
  </r>
  <r>
    <x v="16"/>
    <n v="332.03"/>
    <n v="0"/>
    <n v="332.03"/>
  </r>
  <r>
    <x v="16"/>
    <n v="4955.12"/>
    <n v="0"/>
    <n v="4955.12"/>
  </r>
  <r>
    <x v="16"/>
    <n v="0"/>
    <n v="0"/>
    <n v="0"/>
  </r>
  <r>
    <x v="16"/>
    <n v="298.62"/>
    <n v="0"/>
    <n v="298.62"/>
  </r>
  <r>
    <x v="16"/>
    <n v="395.89"/>
    <n v="0"/>
    <n v="395.89"/>
  </r>
  <r>
    <x v="16"/>
    <n v="0"/>
    <n v="0"/>
    <n v="0"/>
  </r>
  <r>
    <x v="16"/>
    <n v="0"/>
    <n v="0"/>
    <n v="0"/>
  </r>
  <r>
    <x v="2"/>
    <n v="5981.66"/>
    <n v="0"/>
    <n v="5981.66"/>
  </r>
  <r>
    <x v="16"/>
    <n v="0"/>
    <n v="0"/>
    <n v="0"/>
  </r>
  <r>
    <x v="16"/>
    <n v="3075.47"/>
    <n v="0"/>
    <n v="3075.47"/>
  </r>
  <r>
    <x v="2"/>
    <n v="3075.47"/>
    <n v="0"/>
    <n v="3075.47"/>
  </r>
  <r>
    <x v="17"/>
    <n v="0"/>
    <n v="0"/>
    <n v="0"/>
  </r>
  <r>
    <x v="17"/>
    <n v="0"/>
    <n v="0"/>
    <n v="0"/>
  </r>
  <r>
    <x v="17"/>
    <n v="319.10000000000002"/>
    <n v="0"/>
    <n v="319.10000000000002"/>
  </r>
  <r>
    <x v="17"/>
    <n v="245"/>
    <n v="0"/>
    <n v="245"/>
  </r>
  <r>
    <x v="17"/>
    <n v="160"/>
    <n v="0"/>
    <n v="160"/>
  </r>
  <r>
    <x v="17"/>
    <n v="139.01"/>
    <n v="0"/>
    <n v="139.01"/>
  </r>
  <r>
    <x v="17"/>
    <n v="0"/>
    <n v="0"/>
    <n v="0"/>
  </r>
  <r>
    <x v="17"/>
    <n v="94.64"/>
    <n v="0.73"/>
    <n v="93.91"/>
  </r>
  <r>
    <x v="17"/>
    <n v="140.77000000000001"/>
    <n v="14.04"/>
    <n v="126.73000000000002"/>
  </r>
  <r>
    <x v="17"/>
    <n v="18219"/>
    <n v="0"/>
    <n v="18219"/>
  </r>
  <r>
    <x v="17"/>
    <n v="0"/>
    <n v="0"/>
    <n v="0"/>
  </r>
  <r>
    <x v="17"/>
    <n v="39069.360000000001"/>
    <n v="0"/>
    <n v="39069.360000000001"/>
  </r>
  <r>
    <x v="18"/>
    <n v="83000"/>
    <n v="0"/>
    <n v="83000"/>
  </r>
  <r>
    <x v="17"/>
    <n v="0"/>
    <n v="0"/>
    <n v="0"/>
  </r>
  <r>
    <x v="17"/>
    <n v="0"/>
    <n v="0"/>
    <n v="0"/>
  </r>
  <r>
    <x v="2"/>
    <n v="141386.88"/>
    <n v="14.77"/>
    <n v="141372.11000000002"/>
  </r>
  <r>
    <x v="2"/>
    <n v="482439.75"/>
    <n v="2433.37"/>
    <n v="480006.38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2"/>
    <n v="0"/>
    <n v="0"/>
    <n v="0"/>
  </r>
  <r>
    <x v="0"/>
    <n v="1944.75"/>
    <n v="1944.75"/>
    <n v="0"/>
  </r>
  <r>
    <x v="2"/>
    <n v="0"/>
    <n v="0"/>
    <n v="0"/>
  </r>
  <r>
    <x v="2"/>
    <n v="0"/>
    <n v="0"/>
    <n v="0"/>
  </r>
  <r>
    <x v="2"/>
    <n v="0"/>
    <n v="0"/>
    <n v="0"/>
  </r>
  <r>
    <x v="2"/>
    <n v="1944.75"/>
    <n v="1944.75"/>
    <n v="0"/>
  </r>
  <r>
    <x v="2"/>
    <n v="1944.75"/>
    <n v="1944.75"/>
    <n v="0"/>
  </r>
  <r>
    <x v="2"/>
    <n v="0"/>
    <n v="0"/>
    <n v="0"/>
  </r>
  <r>
    <x v="2"/>
    <n v="0"/>
    <n v="0"/>
    <n v="0"/>
  </r>
  <r>
    <x v="0"/>
    <n v="12111.09"/>
    <n v="12111.09"/>
    <n v="0"/>
  </r>
  <r>
    <x v="2"/>
    <n v="12111.09"/>
    <n v="12111.09"/>
    <n v="0"/>
  </r>
  <r>
    <x v="2"/>
    <n v="12111.09"/>
    <n v="12111.09"/>
    <n v="0"/>
  </r>
  <r>
    <x v="2"/>
    <n v="0"/>
    <n v="0"/>
    <n v="0"/>
  </r>
  <r>
    <x v="2"/>
    <n v="0"/>
    <n v="0"/>
    <n v="0"/>
  </r>
  <r>
    <x v="0"/>
    <n v="5844.46"/>
    <n v="985.45"/>
    <n v="4859.01"/>
  </r>
  <r>
    <x v="2"/>
    <n v="5844.46"/>
    <n v="985.45"/>
    <n v="4859.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ella pivot1" cacheId="3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25" firstHeaderRow="1" firstDataRow="1" firstDataCol="1"/>
  <pivotFields count="4">
    <pivotField axis="axisRow" showAll="0">
      <items count="22">
        <item x="2"/>
        <item x="3"/>
        <item x="4"/>
        <item x="5"/>
        <item x="7"/>
        <item x="8"/>
        <item x="9"/>
        <item x="11"/>
        <item x="12"/>
        <item x="13"/>
        <item x="1"/>
        <item x="14"/>
        <item x="15"/>
        <item x="16"/>
        <item x="17"/>
        <item x="18"/>
        <item x="19"/>
        <item x="6"/>
        <item x="10"/>
        <item x="20"/>
        <item x="0"/>
        <item t="default"/>
      </items>
    </pivotField>
    <pivotField showAll="0"/>
    <pivotField showAll="0"/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omma di Saldo attuale" fld="3" baseField="0" baseItem="0" numFmtId="43"/>
  </dataFields>
  <formats count="19">
    <format dxfId="39">
      <pivotArea outline="0" collapsedLevelsAreSubtotals="1" fieldPosition="0"/>
    </format>
    <format dxfId="38">
      <pivotArea collapsedLevelsAreSubtotals="1" fieldPosition="0">
        <references count="1">
          <reference field="0" count="2">
            <x v="1"/>
            <x v="5"/>
          </reference>
        </references>
      </pivotArea>
    </format>
    <format dxfId="37">
      <pivotArea collapsedLevelsAreSubtotals="1" fieldPosition="0">
        <references count="1">
          <reference field="0" count="1">
            <x v="2"/>
          </reference>
        </references>
      </pivotArea>
    </format>
    <format dxfId="36">
      <pivotArea collapsedLevelsAreSubtotals="1" fieldPosition="0">
        <references count="1">
          <reference field="0" count="1">
            <x v="0"/>
          </reference>
        </references>
      </pivotArea>
    </format>
    <format dxfId="35">
      <pivotArea collapsedLevelsAreSubtotals="1" fieldPosition="0">
        <references count="1">
          <reference field="0" count="1">
            <x v="5"/>
          </reference>
        </references>
      </pivotArea>
    </format>
    <format dxfId="34">
      <pivotArea collapsedLevelsAreSubtotals="1" fieldPosition="0">
        <references count="1">
          <reference field="0" count="1">
            <x v="3"/>
          </reference>
        </references>
      </pivotArea>
    </format>
    <format dxfId="33">
      <pivotArea collapsedLevelsAreSubtotals="1" fieldPosition="0">
        <references count="1">
          <reference field="0" count="1">
            <x v="4"/>
          </reference>
        </references>
      </pivotArea>
    </format>
    <format dxfId="32">
      <pivotArea collapsedLevelsAreSubtotals="1" fieldPosition="0">
        <references count="1">
          <reference field="0" count="1">
            <x v="5"/>
          </reference>
        </references>
      </pivotArea>
    </format>
    <format dxfId="31">
      <pivotArea collapsedLevelsAreSubtotals="1" fieldPosition="0">
        <references count="1">
          <reference field="0" count="1">
            <x v="6"/>
          </reference>
        </references>
      </pivotArea>
    </format>
    <format dxfId="30">
      <pivotArea collapsedLevelsAreSubtotals="1" fieldPosition="0">
        <references count="1">
          <reference field="0" count="1">
            <x v="7"/>
          </reference>
        </references>
      </pivotArea>
    </format>
    <format dxfId="29">
      <pivotArea collapsedLevelsAreSubtotals="1" fieldPosition="0">
        <references count="1">
          <reference field="0" count="1">
            <x v="8"/>
          </reference>
        </references>
      </pivotArea>
    </format>
    <format dxfId="28">
      <pivotArea collapsedLevelsAreSubtotals="1" fieldPosition="0">
        <references count="1">
          <reference field="0" count="1">
            <x v="11"/>
          </reference>
        </references>
      </pivotArea>
    </format>
    <format dxfId="27">
      <pivotArea collapsedLevelsAreSubtotals="1" fieldPosition="0">
        <references count="1">
          <reference field="0" count="1">
            <x v="12"/>
          </reference>
        </references>
      </pivotArea>
    </format>
    <format dxfId="26">
      <pivotArea collapsedLevelsAreSubtotals="1" fieldPosition="0">
        <references count="1">
          <reference field="0" count="1">
            <x v="13"/>
          </reference>
        </references>
      </pivotArea>
    </format>
    <format dxfId="25">
      <pivotArea collapsedLevelsAreSubtotals="1" fieldPosition="0">
        <references count="1">
          <reference field="0" count="1">
            <x v="9"/>
          </reference>
        </references>
      </pivotArea>
    </format>
    <format dxfId="24">
      <pivotArea collapsedLevelsAreSubtotals="1" fieldPosition="0">
        <references count="1">
          <reference field="0" count="1">
            <x v="10"/>
          </reference>
        </references>
      </pivotArea>
    </format>
    <format dxfId="23">
      <pivotArea collapsedLevelsAreSubtotals="1" fieldPosition="0">
        <references count="1">
          <reference field="0" count="1">
            <x v="14"/>
          </reference>
        </references>
      </pivotArea>
    </format>
    <format dxfId="22">
      <pivotArea collapsedLevelsAreSubtotals="1" fieldPosition="0">
        <references count="1">
          <reference field="0" count="1">
            <x v="15"/>
          </reference>
        </references>
      </pivotArea>
    </format>
    <format dxfId="21">
      <pivotArea collapsedLevelsAreSubtotals="1" fieldPosition="0">
        <references count="1">
          <reference field="0" count="1">
            <x v="16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 pivot2" cacheId="4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17" firstHeaderRow="1" firstDataRow="1" firstDataCol="1"/>
  <pivotFields count="4">
    <pivotField axis="axisRow" showAll="0">
      <items count="15">
        <item x="12"/>
        <item x="3"/>
        <item x="7"/>
        <item x="9"/>
        <item x="4"/>
        <item x="6"/>
        <item x="5"/>
        <item x="13"/>
        <item x="8"/>
        <item x="10"/>
        <item x="2"/>
        <item x="11"/>
        <item x="1"/>
        <item h="1" x="0"/>
        <item t="default"/>
      </items>
    </pivotField>
    <pivotField showAll="0"/>
    <pivotField showAll="0"/>
    <pivotField dataField="1" numFmtId="43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a di Saldo attuale" fld="3" baseField="0" baseItem="0" numFmtId="43"/>
  </dataFields>
  <formats count="3">
    <format dxfId="20">
      <pivotArea outline="0" collapsedLevelsAreSubtotals="1" fieldPosition="0"/>
    </format>
    <format dxfId="19">
      <pivotArea dataOnly="0" labelOnly="1" outline="0" axis="axisValues" fieldPosition="0"/>
    </format>
    <format dxfId="18">
      <pivotArea dataOnly="0" labelOnly="1" outline="0" axis="axisValues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 pivot3" cacheId="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22" firstHeaderRow="1" firstDataRow="1" firstDataCol="1"/>
  <pivotFields count="4">
    <pivotField axis="axisRow" showAll="0">
      <items count="20">
        <item x="8"/>
        <item x="0"/>
        <item x="13"/>
        <item x="3"/>
        <item x="11"/>
        <item x="6"/>
        <item x="9"/>
        <item x="4"/>
        <item x="14"/>
        <item x="15"/>
        <item x="1"/>
        <item x="16"/>
        <item x="18"/>
        <item x="12"/>
        <item x="17"/>
        <item x="5"/>
        <item x="10"/>
        <item h="1" x="2"/>
        <item x="7"/>
        <item t="default"/>
      </items>
    </pivotField>
    <pivotField showAll="0"/>
    <pivotField showAll="0"/>
    <pivotField dataField="1" numFmtId="43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 t="grand">
      <x/>
    </i>
  </rowItems>
  <colItems count="1">
    <i/>
  </colItems>
  <dataFields count="1">
    <dataField name="Somma di Saldo attuale" fld="3" baseField="0" baseItem="0" numFmtId="43"/>
  </dataFields>
  <formats count="18">
    <format dxfId="17">
      <pivotArea outline="0" collapsedLevelsAreSubtotals="1" fieldPosition="0"/>
    </format>
    <format dxfId="16">
      <pivotArea collapsedLevelsAreSubtotals="1" fieldPosition="0">
        <references count="1">
          <reference field="0" count="1">
            <x v="10"/>
          </reference>
        </references>
      </pivotArea>
    </format>
    <format dxfId="15">
      <pivotArea collapsedLevelsAreSubtotals="1" fieldPosition="0">
        <references count="1">
          <reference field="0" count="1">
            <x v="11"/>
          </reference>
        </references>
      </pivotArea>
    </format>
    <format dxfId="14">
      <pivotArea collapsedLevelsAreSubtotals="1" fieldPosition="0">
        <references count="1">
          <reference field="0" count="1">
            <x v="12"/>
          </reference>
        </references>
      </pivotArea>
    </format>
    <format dxfId="13">
      <pivotArea collapsedLevelsAreSubtotals="1" fieldPosition="0">
        <references count="1">
          <reference field="0" count="1">
            <x v="14"/>
          </reference>
        </references>
      </pivotArea>
    </format>
    <format dxfId="12">
      <pivotArea collapsedLevelsAreSubtotals="1" fieldPosition="0">
        <references count="1">
          <reference field="0" count="1">
            <x v="9"/>
          </reference>
        </references>
      </pivotArea>
    </format>
    <format dxfId="11">
      <pivotArea collapsedLevelsAreSubtotals="1" fieldPosition="0">
        <references count="1">
          <reference field="0" count="1">
            <x v="8"/>
          </reference>
        </references>
      </pivotArea>
    </format>
    <format dxfId="10">
      <pivotArea collapsedLevelsAreSubtotals="1" fieldPosition="0">
        <references count="1">
          <reference field="0" count="1">
            <x v="2"/>
          </reference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1">
          <reference field="0" count="1">
            <x v="3"/>
          </reference>
        </references>
      </pivotArea>
    </format>
    <format dxfId="7">
      <pivotArea collapsedLevelsAreSubtotals="1" fieldPosition="0">
        <references count="1">
          <reference field="0" count="1">
            <x v="5"/>
          </reference>
        </references>
      </pivotArea>
    </format>
    <format dxfId="6">
      <pivotArea collapsedLevelsAreSubtotals="1" fieldPosition="0">
        <references count="1">
          <reference field="0" count="1">
            <x v="13"/>
          </reference>
        </references>
      </pivotArea>
    </format>
    <format dxfId="5">
      <pivotArea collapsedLevelsAreSubtotals="1" fieldPosition="0">
        <references count="1">
          <reference field="0" count="1">
            <x v="18"/>
          </reference>
        </references>
      </pivotArea>
    </format>
    <format dxfId="4">
      <pivotArea collapsedLevelsAreSubtotals="1" fieldPosition="0">
        <references count="1">
          <reference field="0" count="1">
            <x v="6"/>
          </reference>
        </references>
      </pivotArea>
    </format>
    <format dxfId="3">
      <pivotArea collapsedLevelsAreSubtotals="1" fieldPosition="0">
        <references count="1">
          <reference field="0" count="1">
            <x v="0"/>
          </reference>
        </references>
      </pivotArea>
    </format>
    <format dxfId="2">
      <pivotArea collapsedLevelsAreSubtotals="1" fieldPosition="0">
        <references count="1">
          <reference field="0" count="1">
            <x v="16"/>
          </reference>
        </references>
      </pivotArea>
    </format>
    <format dxfId="1">
      <pivotArea collapsedLevelsAreSubtotals="1" fieldPosition="0">
        <references count="1">
          <reference field="0" count="1">
            <x v="15"/>
          </reference>
        </references>
      </pivotArea>
    </format>
    <format dxfId="0">
      <pivotArea collapsedLevelsAreSubtotals="1" fieldPosition="0">
        <references count="1">
          <reference field="0" count="1">
            <x v="7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4"/>
  <sheetViews>
    <sheetView topLeftCell="A74" workbookViewId="0">
      <selection activeCell="D63" sqref="D63"/>
    </sheetView>
  </sheetViews>
  <sheetFormatPr defaultRowHeight="15.5"/>
  <cols>
    <col min="1" max="1" width="4.08984375" style="16" customWidth="1"/>
    <col min="2" max="2" width="4.6328125" style="12" customWidth="1"/>
    <col min="3" max="3" width="4.6328125" style="13" customWidth="1"/>
    <col min="4" max="4" width="53.36328125" style="14" customWidth="1"/>
    <col min="5" max="5" width="14.90625" style="15" bestFit="1" customWidth="1"/>
    <col min="6" max="6" width="13.81640625" style="15" bestFit="1" customWidth="1"/>
    <col min="7" max="7" width="8.6328125" style="15" bestFit="1" customWidth="1"/>
    <col min="8" max="8" width="14.453125" style="15" bestFit="1" customWidth="1"/>
    <col min="9" max="9" width="13.36328125" style="15" bestFit="1" customWidth="1"/>
    <col min="10" max="10" width="4.453125" style="16" customWidth="1"/>
    <col min="11" max="11" width="11.453125" style="17" bestFit="1" customWidth="1"/>
    <col min="12" max="12" width="8.90625" style="16"/>
    <col min="13" max="13" width="13.54296875" style="16" bestFit="1" customWidth="1"/>
    <col min="14" max="14" width="15.6328125" style="16" bestFit="1" customWidth="1"/>
    <col min="15" max="251" width="8.90625" style="16"/>
    <col min="252" max="253" width="4.6328125" style="16" customWidth="1"/>
    <col min="254" max="254" width="53.36328125" style="16" customWidth="1"/>
    <col min="255" max="255" width="14.90625" style="16" bestFit="1" customWidth="1"/>
    <col min="256" max="256" width="13.36328125" style="16" bestFit="1" customWidth="1"/>
    <col min="257" max="257" width="2.453125" style="16" customWidth="1"/>
    <col min="258" max="258" width="14.453125" style="16" bestFit="1" customWidth="1"/>
    <col min="259" max="259" width="13.36328125" style="16" bestFit="1" customWidth="1"/>
    <col min="260" max="260" width="8.90625" style="16"/>
    <col min="261" max="261" width="14.6328125" style="16" bestFit="1" customWidth="1"/>
    <col min="262" max="262" width="11.453125" style="16" bestFit="1" customWidth="1"/>
    <col min="263" max="507" width="8.90625" style="16"/>
    <col min="508" max="509" width="4.6328125" style="16" customWidth="1"/>
    <col min="510" max="510" width="53.36328125" style="16" customWidth="1"/>
    <col min="511" max="511" width="14.90625" style="16" bestFit="1" customWidth="1"/>
    <col min="512" max="512" width="13.36328125" style="16" bestFit="1" customWidth="1"/>
    <col min="513" max="513" width="2.453125" style="16" customWidth="1"/>
    <col min="514" max="514" width="14.453125" style="16" bestFit="1" customWidth="1"/>
    <col min="515" max="515" width="13.36328125" style="16" bestFit="1" customWidth="1"/>
    <col min="516" max="516" width="8.90625" style="16"/>
    <col min="517" max="517" width="14.6328125" style="16" bestFit="1" customWidth="1"/>
    <col min="518" max="518" width="11.453125" style="16" bestFit="1" customWidth="1"/>
    <col min="519" max="763" width="8.90625" style="16"/>
    <col min="764" max="765" width="4.6328125" style="16" customWidth="1"/>
    <col min="766" max="766" width="53.36328125" style="16" customWidth="1"/>
    <col min="767" max="767" width="14.90625" style="16" bestFit="1" customWidth="1"/>
    <col min="768" max="768" width="13.36328125" style="16" bestFit="1" customWidth="1"/>
    <col min="769" max="769" width="2.453125" style="16" customWidth="1"/>
    <col min="770" max="770" width="14.453125" style="16" bestFit="1" customWidth="1"/>
    <col min="771" max="771" width="13.36328125" style="16" bestFit="1" customWidth="1"/>
    <col min="772" max="772" width="8.90625" style="16"/>
    <col min="773" max="773" width="14.6328125" style="16" bestFit="1" customWidth="1"/>
    <col min="774" max="774" width="11.453125" style="16" bestFit="1" customWidth="1"/>
    <col min="775" max="1019" width="8.90625" style="16"/>
    <col min="1020" max="1021" width="4.6328125" style="16" customWidth="1"/>
    <col min="1022" max="1022" width="53.36328125" style="16" customWidth="1"/>
    <col min="1023" max="1023" width="14.90625" style="16" bestFit="1" customWidth="1"/>
    <col min="1024" max="1024" width="13.36328125" style="16" bestFit="1" customWidth="1"/>
    <col min="1025" max="1025" width="2.453125" style="16" customWidth="1"/>
    <col min="1026" max="1026" width="14.453125" style="16" bestFit="1" customWidth="1"/>
    <col min="1027" max="1027" width="13.36328125" style="16" bestFit="1" customWidth="1"/>
    <col min="1028" max="1028" width="8.90625" style="16"/>
    <col min="1029" max="1029" width="14.6328125" style="16" bestFit="1" customWidth="1"/>
    <col min="1030" max="1030" width="11.453125" style="16" bestFit="1" customWidth="1"/>
    <col min="1031" max="1275" width="8.90625" style="16"/>
    <col min="1276" max="1277" width="4.6328125" style="16" customWidth="1"/>
    <col min="1278" max="1278" width="53.36328125" style="16" customWidth="1"/>
    <col min="1279" max="1279" width="14.90625" style="16" bestFit="1" customWidth="1"/>
    <col min="1280" max="1280" width="13.36328125" style="16" bestFit="1" customWidth="1"/>
    <col min="1281" max="1281" width="2.453125" style="16" customWidth="1"/>
    <col min="1282" max="1282" width="14.453125" style="16" bestFit="1" customWidth="1"/>
    <col min="1283" max="1283" width="13.36328125" style="16" bestFit="1" customWidth="1"/>
    <col min="1284" max="1284" width="8.90625" style="16"/>
    <col min="1285" max="1285" width="14.6328125" style="16" bestFit="1" customWidth="1"/>
    <col min="1286" max="1286" width="11.453125" style="16" bestFit="1" customWidth="1"/>
    <col min="1287" max="1531" width="8.90625" style="16"/>
    <col min="1532" max="1533" width="4.6328125" style="16" customWidth="1"/>
    <col min="1534" max="1534" width="53.36328125" style="16" customWidth="1"/>
    <col min="1535" max="1535" width="14.90625" style="16" bestFit="1" customWidth="1"/>
    <col min="1536" max="1536" width="13.36328125" style="16" bestFit="1" customWidth="1"/>
    <col min="1537" max="1537" width="2.453125" style="16" customWidth="1"/>
    <col min="1538" max="1538" width="14.453125" style="16" bestFit="1" customWidth="1"/>
    <col min="1539" max="1539" width="13.36328125" style="16" bestFit="1" customWidth="1"/>
    <col min="1540" max="1540" width="8.90625" style="16"/>
    <col min="1541" max="1541" width="14.6328125" style="16" bestFit="1" customWidth="1"/>
    <col min="1542" max="1542" width="11.453125" style="16" bestFit="1" customWidth="1"/>
    <col min="1543" max="1787" width="8.90625" style="16"/>
    <col min="1788" max="1789" width="4.6328125" style="16" customWidth="1"/>
    <col min="1790" max="1790" width="53.36328125" style="16" customWidth="1"/>
    <col min="1791" max="1791" width="14.90625" style="16" bestFit="1" customWidth="1"/>
    <col min="1792" max="1792" width="13.36328125" style="16" bestFit="1" customWidth="1"/>
    <col min="1793" max="1793" width="2.453125" style="16" customWidth="1"/>
    <col min="1794" max="1794" width="14.453125" style="16" bestFit="1" customWidth="1"/>
    <col min="1795" max="1795" width="13.36328125" style="16" bestFit="1" customWidth="1"/>
    <col min="1796" max="1796" width="8.90625" style="16"/>
    <col min="1797" max="1797" width="14.6328125" style="16" bestFit="1" customWidth="1"/>
    <col min="1798" max="1798" width="11.453125" style="16" bestFit="1" customWidth="1"/>
    <col min="1799" max="2043" width="8.90625" style="16"/>
    <col min="2044" max="2045" width="4.6328125" style="16" customWidth="1"/>
    <col min="2046" max="2046" width="53.36328125" style="16" customWidth="1"/>
    <col min="2047" max="2047" width="14.90625" style="16" bestFit="1" customWidth="1"/>
    <col min="2048" max="2048" width="13.36328125" style="16" bestFit="1" customWidth="1"/>
    <col min="2049" max="2049" width="2.453125" style="16" customWidth="1"/>
    <col min="2050" max="2050" width="14.453125" style="16" bestFit="1" customWidth="1"/>
    <col min="2051" max="2051" width="13.36328125" style="16" bestFit="1" customWidth="1"/>
    <col min="2052" max="2052" width="8.90625" style="16"/>
    <col min="2053" max="2053" width="14.6328125" style="16" bestFit="1" customWidth="1"/>
    <col min="2054" max="2054" width="11.453125" style="16" bestFit="1" customWidth="1"/>
    <col min="2055" max="2299" width="8.90625" style="16"/>
    <col min="2300" max="2301" width="4.6328125" style="16" customWidth="1"/>
    <col min="2302" max="2302" width="53.36328125" style="16" customWidth="1"/>
    <col min="2303" max="2303" width="14.90625" style="16" bestFit="1" customWidth="1"/>
    <col min="2304" max="2304" width="13.36328125" style="16" bestFit="1" customWidth="1"/>
    <col min="2305" max="2305" width="2.453125" style="16" customWidth="1"/>
    <col min="2306" max="2306" width="14.453125" style="16" bestFit="1" customWidth="1"/>
    <col min="2307" max="2307" width="13.36328125" style="16" bestFit="1" customWidth="1"/>
    <col min="2308" max="2308" width="8.90625" style="16"/>
    <col min="2309" max="2309" width="14.6328125" style="16" bestFit="1" customWidth="1"/>
    <col min="2310" max="2310" width="11.453125" style="16" bestFit="1" customWidth="1"/>
    <col min="2311" max="2555" width="8.90625" style="16"/>
    <col min="2556" max="2557" width="4.6328125" style="16" customWidth="1"/>
    <col min="2558" max="2558" width="53.36328125" style="16" customWidth="1"/>
    <col min="2559" max="2559" width="14.90625" style="16" bestFit="1" customWidth="1"/>
    <col min="2560" max="2560" width="13.36328125" style="16" bestFit="1" customWidth="1"/>
    <col min="2561" max="2561" width="2.453125" style="16" customWidth="1"/>
    <col min="2562" max="2562" width="14.453125" style="16" bestFit="1" customWidth="1"/>
    <col min="2563" max="2563" width="13.36328125" style="16" bestFit="1" customWidth="1"/>
    <col min="2564" max="2564" width="8.90625" style="16"/>
    <col min="2565" max="2565" width="14.6328125" style="16" bestFit="1" customWidth="1"/>
    <col min="2566" max="2566" width="11.453125" style="16" bestFit="1" customWidth="1"/>
    <col min="2567" max="2811" width="8.90625" style="16"/>
    <col min="2812" max="2813" width="4.6328125" style="16" customWidth="1"/>
    <col min="2814" max="2814" width="53.36328125" style="16" customWidth="1"/>
    <col min="2815" max="2815" width="14.90625" style="16" bestFit="1" customWidth="1"/>
    <col min="2816" max="2816" width="13.36328125" style="16" bestFit="1" customWidth="1"/>
    <col min="2817" max="2817" width="2.453125" style="16" customWidth="1"/>
    <col min="2818" max="2818" width="14.453125" style="16" bestFit="1" customWidth="1"/>
    <col min="2819" max="2819" width="13.36328125" style="16" bestFit="1" customWidth="1"/>
    <col min="2820" max="2820" width="8.90625" style="16"/>
    <col min="2821" max="2821" width="14.6328125" style="16" bestFit="1" customWidth="1"/>
    <col min="2822" max="2822" width="11.453125" style="16" bestFit="1" customWidth="1"/>
    <col min="2823" max="3067" width="8.90625" style="16"/>
    <col min="3068" max="3069" width="4.6328125" style="16" customWidth="1"/>
    <col min="3070" max="3070" width="53.36328125" style="16" customWidth="1"/>
    <col min="3071" max="3071" width="14.90625" style="16" bestFit="1" customWidth="1"/>
    <col min="3072" max="3072" width="13.36328125" style="16" bestFit="1" customWidth="1"/>
    <col min="3073" max="3073" width="2.453125" style="16" customWidth="1"/>
    <col min="3074" max="3074" width="14.453125" style="16" bestFit="1" customWidth="1"/>
    <col min="3075" max="3075" width="13.36328125" style="16" bestFit="1" customWidth="1"/>
    <col min="3076" max="3076" width="8.90625" style="16"/>
    <col min="3077" max="3077" width="14.6328125" style="16" bestFit="1" customWidth="1"/>
    <col min="3078" max="3078" width="11.453125" style="16" bestFit="1" customWidth="1"/>
    <col min="3079" max="3323" width="8.90625" style="16"/>
    <col min="3324" max="3325" width="4.6328125" style="16" customWidth="1"/>
    <col min="3326" max="3326" width="53.36328125" style="16" customWidth="1"/>
    <col min="3327" max="3327" width="14.90625" style="16" bestFit="1" customWidth="1"/>
    <col min="3328" max="3328" width="13.36328125" style="16" bestFit="1" customWidth="1"/>
    <col min="3329" max="3329" width="2.453125" style="16" customWidth="1"/>
    <col min="3330" max="3330" width="14.453125" style="16" bestFit="1" customWidth="1"/>
    <col min="3331" max="3331" width="13.36328125" style="16" bestFit="1" customWidth="1"/>
    <col min="3332" max="3332" width="8.90625" style="16"/>
    <col min="3333" max="3333" width="14.6328125" style="16" bestFit="1" customWidth="1"/>
    <col min="3334" max="3334" width="11.453125" style="16" bestFit="1" customWidth="1"/>
    <col min="3335" max="3579" width="8.90625" style="16"/>
    <col min="3580" max="3581" width="4.6328125" style="16" customWidth="1"/>
    <col min="3582" max="3582" width="53.36328125" style="16" customWidth="1"/>
    <col min="3583" max="3583" width="14.90625" style="16" bestFit="1" customWidth="1"/>
    <col min="3584" max="3584" width="13.36328125" style="16" bestFit="1" customWidth="1"/>
    <col min="3585" max="3585" width="2.453125" style="16" customWidth="1"/>
    <col min="3586" max="3586" width="14.453125" style="16" bestFit="1" customWidth="1"/>
    <col min="3587" max="3587" width="13.36328125" style="16" bestFit="1" customWidth="1"/>
    <col min="3588" max="3588" width="8.90625" style="16"/>
    <col min="3589" max="3589" width="14.6328125" style="16" bestFit="1" customWidth="1"/>
    <col min="3590" max="3590" width="11.453125" style="16" bestFit="1" customWidth="1"/>
    <col min="3591" max="3835" width="8.90625" style="16"/>
    <col min="3836" max="3837" width="4.6328125" style="16" customWidth="1"/>
    <col min="3838" max="3838" width="53.36328125" style="16" customWidth="1"/>
    <col min="3839" max="3839" width="14.90625" style="16" bestFit="1" customWidth="1"/>
    <col min="3840" max="3840" width="13.36328125" style="16" bestFit="1" customWidth="1"/>
    <col min="3841" max="3841" width="2.453125" style="16" customWidth="1"/>
    <col min="3842" max="3842" width="14.453125" style="16" bestFit="1" customWidth="1"/>
    <col min="3843" max="3843" width="13.36328125" style="16" bestFit="1" customWidth="1"/>
    <col min="3844" max="3844" width="8.90625" style="16"/>
    <col min="3845" max="3845" width="14.6328125" style="16" bestFit="1" customWidth="1"/>
    <col min="3846" max="3846" width="11.453125" style="16" bestFit="1" customWidth="1"/>
    <col min="3847" max="4091" width="8.90625" style="16"/>
    <col min="4092" max="4093" width="4.6328125" style="16" customWidth="1"/>
    <col min="4094" max="4094" width="53.36328125" style="16" customWidth="1"/>
    <col min="4095" max="4095" width="14.90625" style="16" bestFit="1" customWidth="1"/>
    <col min="4096" max="4096" width="13.36328125" style="16" bestFit="1" customWidth="1"/>
    <col min="4097" max="4097" width="2.453125" style="16" customWidth="1"/>
    <col min="4098" max="4098" width="14.453125" style="16" bestFit="1" customWidth="1"/>
    <col min="4099" max="4099" width="13.36328125" style="16" bestFit="1" customWidth="1"/>
    <col min="4100" max="4100" width="8.90625" style="16"/>
    <col min="4101" max="4101" width="14.6328125" style="16" bestFit="1" customWidth="1"/>
    <col min="4102" max="4102" width="11.453125" style="16" bestFit="1" customWidth="1"/>
    <col min="4103" max="4347" width="8.90625" style="16"/>
    <col min="4348" max="4349" width="4.6328125" style="16" customWidth="1"/>
    <col min="4350" max="4350" width="53.36328125" style="16" customWidth="1"/>
    <col min="4351" max="4351" width="14.90625" style="16" bestFit="1" customWidth="1"/>
    <col min="4352" max="4352" width="13.36328125" style="16" bestFit="1" customWidth="1"/>
    <col min="4353" max="4353" width="2.453125" style="16" customWidth="1"/>
    <col min="4354" max="4354" width="14.453125" style="16" bestFit="1" customWidth="1"/>
    <col min="4355" max="4355" width="13.36328125" style="16" bestFit="1" customWidth="1"/>
    <col min="4356" max="4356" width="8.90625" style="16"/>
    <col min="4357" max="4357" width="14.6328125" style="16" bestFit="1" customWidth="1"/>
    <col min="4358" max="4358" width="11.453125" style="16" bestFit="1" customWidth="1"/>
    <col min="4359" max="4603" width="8.90625" style="16"/>
    <col min="4604" max="4605" width="4.6328125" style="16" customWidth="1"/>
    <col min="4606" max="4606" width="53.36328125" style="16" customWidth="1"/>
    <col min="4607" max="4607" width="14.90625" style="16" bestFit="1" customWidth="1"/>
    <col min="4608" max="4608" width="13.36328125" style="16" bestFit="1" customWidth="1"/>
    <col min="4609" max="4609" width="2.453125" style="16" customWidth="1"/>
    <col min="4610" max="4610" width="14.453125" style="16" bestFit="1" customWidth="1"/>
    <col min="4611" max="4611" width="13.36328125" style="16" bestFit="1" customWidth="1"/>
    <col min="4612" max="4612" width="8.90625" style="16"/>
    <col min="4613" max="4613" width="14.6328125" style="16" bestFit="1" customWidth="1"/>
    <col min="4614" max="4614" width="11.453125" style="16" bestFit="1" customWidth="1"/>
    <col min="4615" max="4859" width="8.90625" style="16"/>
    <col min="4860" max="4861" width="4.6328125" style="16" customWidth="1"/>
    <col min="4862" max="4862" width="53.36328125" style="16" customWidth="1"/>
    <col min="4863" max="4863" width="14.90625" style="16" bestFit="1" customWidth="1"/>
    <col min="4864" max="4864" width="13.36328125" style="16" bestFit="1" customWidth="1"/>
    <col min="4865" max="4865" width="2.453125" style="16" customWidth="1"/>
    <col min="4866" max="4866" width="14.453125" style="16" bestFit="1" customWidth="1"/>
    <col min="4867" max="4867" width="13.36328125" style="16" bestFit="1" customWidth="1"/>
    <col min="4868" max="4868" width="8.90625" style="16"/>
    <col min="4869" max="4869" width="14.6328125" style="16" bestFit="1" customWidth="1"/>
    <col min="4870" max="4870" width="11.453125" style="16" bestFit="1" customWidth="1"/>
    <col min="4871" max="5115" width="8.90625" style="16"/>
    <col min="5116" max="5117" width="4.6328125" style="16" customWidth="1"/>
    <col min="5118" max="5118" width="53.36328125" style="16" customWidth="1"/>
    <col min="5119" max="5119" width="14.90625" style="16" bestFit="1" customWidth="1"/>
    <col min="5120" max="5120" width="13.36328125" style="16" bestFit="1" customWidth="1"/>
    <col min="5121" max="5121" width="2.453125" style="16" customWidth="1"/>
    <col min="5122" max="5122" width="14.453125" style="16" bestFit="1" customWidth="1"/>
    <col min="5123" max="5123" width="13.36328125" style="16" bestFit="1" customWidth="1"/>
    <col min="5124" max="5124" width="8.90625" style="16"/>
    <col min="5125" max="5125" width="14.6328125" style="16" bestFit="1" customWidth="1"/>
    <col min="5126" max="5126" width="11.453125" style="16" bestFit="1" customWidth="1"/>
    <col min="5127" max="5371" width="8.90625" style="16"/>
    <col min="5372" max="5373" width="4.6328125" style="16" customWidth="1"/>
    <col min="5374" max="5374" width="53.36328125" style="16" customWidth="1"/>
    <col min="5375" max="5375" width="14.90625" style="16" bestFit="1" customWidth="1"/>
    <col min="5376" max="5376" width="13.36328125" style="16" bestFit="1" customWidth="1"/>
    <col min="5377" max="5377" width="2.453125" style="16" customWidth="1"/>
    <col min="5378" max="5378" width="14.453125" style="16" bestFit="1" customWidth="1"/>
    <col min="5379" max="5379" width="13.36328125" style="16" bestFit="1" customWidth="1"/>
    <col min="5380" max="5380" width="8.90625" style="16"/>
    <col min="5381" max="5381" width="14.6328125" style="16" bestFit="1" customWidth="1"/>
    <col min="5382" max="5382" width="11.453125" style="16" bestFit="1" customWidth="1"/>
    <col min="5383" max="5627" width="8.90625" style="16"/>
    <col min="5628" max="5629" width="4.6328125" style="16" customWidth="1"/>
    <col min="5630" max="5630" width="53.36328125" style="16" customWidth="1"/>
    <col min="5631" max="5631" width="14.90625" style="16" bestFit="1" customWidth="1"/>
    <col min="5632" max="5632" width="13.36328125" style="16" bestFit="1" customWidth="1"/>
    <col min="5633" max="5633" width="2.453125" style="16" customWidth="1"/>
    <col min="5634" max="5634" width="14.453125" style="16" bestFit="1" customWidth="1"/>
    <col min="5635" max="5635" width="13.36328125" style="16" bestFit="1" customWidth="1"/>
    <col min="5636" max="5636" width="8.90625" style="16"/>
    <col min="5637" max="5637" width="14.6328125" style="16" bestFit="1" customWidth="1"/>
    <col min="5638" max="5638" width="11.453125" style="16" bestFit="1" customWidth="1"/>
    <col min="5639" max="5883" width="8.90625" style="16"/>
    <col min="5884" max="5885" width="4.6328125" style="16" customWidth="1"/>
    <col min="5886" max="5886" width="53.36328125" style="16" customWidth="1"/>
    <col min="5887" max="5887" width="14.90625" style="16" bestFit="1" customWidth="1"/>
    <col min="5888" max="5888" width="13.36328125" style="16" bestFit="1" customWidth="1"/>
    <col min="5889" max="5889" width="2.453125" style="16" customWidth="1"/>
    <col min="5890" max="5890" width="14.453125" style="16" bestFit="1" customWidth="1"/>
    <col min="5891" max="5891" width="13.36328125" style="16" bestFit="1" customWidth="1"/>
    <col min="5892" max="5892" width="8.90625" style="16"/>
    <col min="5893" max="5893" width="14.6328125" style="16" bestFit="1" customWidth="1"/>
    <col min="5894" max="5894" width="11.453125" style="16" bestFit="1" customWidth="1"/>
    <col min="5895" max="6139" width="8.90625" style="16"/>
    <col min="6140" max="6141" width="4.6328125" style="16" customWidth="1"/>
    <col min="6142" max="6142" width="53.36328125" style="16" customWidth="1"/>
    <col min="6143" max="6143" width="14.90625" style="16" bestFit="1" customWidth="1"/>
    <col min="6144" max="6144" width="13.36328125" style="16" bestFit="1" customWidth="1"/>
    <col min="6145" max="6145" width="2.453125" style="16" customWidth="1"/>
    <col min="6146" max="6146" width="14.453125" style="16" bestFit="1" customWidth="1"/>
    <col min="6147" max="6147" width="13.36328125" style="16" bestFit="1" customWidth="1"/>
    <col min="6148" max="6148" width="8.90625" style="16"/>
    <col min="6149" max="6149" width="14.6328125" style="16" bestFit="1" customWidth="1"/>
    <col min="6150" max="6150" width="11.453125" style="16" bestFit="1" customWidth="1"/>
    <col min="6151" max="6395" width="8.90625" style="16"/>
    <col min="6396" max="6397" width="4.6328125" style="16" customWidth="1"/>
    <col min="6398" max="6398" width="53.36328125" style="16" customWidth="1"/>
    <col min="6399" max="6399" width="14.90625" style="16" bestFit="1" customWidth="1"/>
    <col min="6400" max="6400" width="13.36328125" style="16" bestFit="1" customWidth="1"/>
    <col min="6401" max="6401" width="2.453125" style="16" customWidth="1"/>
    <col min="6402" max="6402" width="14.453125" style="16" bestFit="1" customWidth="1"/>
    <col min="6403" max="6403" width="13.36328125" style="16" bestFit="1" customWidth="1"/>
    <col min="6404" max="6404" width="8.90625" style="16"/>
    <col min="6405" max="6405" width="14.6328125" style="16" bestFit="1" customWidth="1"/>
    <col min="6406" max="6406" width="11.453125" style="16" bestFit="1" customWidth="1"/>
    <col min="6407" max="6651" width="8.90625" style="16"/>
    <col min="6652" max="6653" width="4.6328125" style="16" customWidth="1"/>
    <col min="6654" max="6654" width="53.36328125" style="16" customWidth="1"/>
    <col min="6655" max="6655" width="14.90625" style="16" bestFit="1" customWidth="1"/>
    <col min="6656" max="6656" width="13.36328125" style="16" bestFit="1" customWidth="1"/>
    <col min="6657" max="6657" width="2.453125" style="16" customWidth="1"/>
    <col min="6658" max="6658" width="14.453125" style="16" bestFit="1" customWidth="1"/>
    <col min="6659" max="6659" width="13.36328125" style="16" bestFit="1" customWidth="1"/>
    <col min="6660" max="6660" width="8.90625" style="16"/>
    <col min="6661" max="6661" width="14.6328125" style="16" bestFit="1" customWidth="1"/>
    <col min="6662" max="6662" width="11.453125" style="16" bestFit="1" customWidth="1"/>
    <col min="6663" max="6907" width="8.90625" style="16"/>
    <col min="6908" max="6909" width="4.6328125" style="16" customWidth="1"/>
    <col min="6910" max="6910" width="53.36328125" style="16" customWidth="1"/>
    <col min="6911" max="6911" width="14.90625" style="16" bestFit="1" customWidth="1"/>
    <col min="6912" max="6912" width="13.36328125" style="16" bestFit="1" customWidth="1"/>
    <col min="6913" max="6913" width="2.453125" style="16" customWidth="1"/>
    <col min="6914" max="6914" width="14.453125" style="16" bestFit="1" customWidth="1"/>
    <col min="6915" max="6915" width="13.36328125" style="16" bestFit="1" customWidth="1"/>
    <col min="6916" max="6916" width="8.90625" style="16"/>
    <col min="6917" max="6917" width="14.6328125" style="16" bestFit="1" customWidth="1"/>
    <col min="6918" max="6918" width="11.453125" style="16" bestFit="1" customWidth="1"/>
    <col min="6919" max="7163" width="8.90625" style="16"/>
    <col min="7164" max="7165" width="4.6328125" style="16" customWidth="1"/>
    <col min="7166" max="7166" width="53.36328125" style="16" customWidth="1"/>
    <col min="7167" max="7167" width="14.90625" style="16" bestFit="1" customWidth="1"/>
    <col min="7168" max="7168" width="13.36328125" style="16" bestFit="1" customWidth="1"/>
    <col min="7169" max="7169" width="2.453125" style="16" customWidth="1"/>
    <col min="7170" max="7170" width="14.453125" style="16" bestFit="1" customWidth="1"/>
    <col min="7171" max="7171" width="13.36328125" style="16" bestFit="1" customWidth="1"/>
    <col min="7172" max="7172" width="8.90625" style="16"/>
    <col min="7173" max="7173" width="14.6328125" style="16" bestFit="1" customWidth="1"/>
    <col min="7174" max="7174" width="11.453125" style="16" bestFit="1" customWidth="1"/>
    <col min="7175" max="7419" width="8.90625" style="16"/>
    <col min="7420" max="7421" width="4.6328125" style="16" customWidth="1"/>
    <col min="7422" max="7422" width="53.36328125" style="16" customWidth="1"/>
    <col min="7423" max="7423" width="14.90625" style="16" bestFit="1" customWidth="1"/>
    <col min="7424" max="7424" width="13.36328125" style="16" bestFit="1" customWidth="1"/>
    <col min="7425" max="7425" width="2.453125" style="16" customWidth="1"/>
    <col min="7426" max="7426" width="14.453125" style="16" bestFit="1" customWidth="1"/>
    <col min="7427" max="7427" width="13.36328125" style="16" bestFit="1" customWidth="1"/>
    <col min="7428" max="7428" width="8.90625" style="16"/>
    <col min="7429" max="7429" width="14.6328125" style="16" bestFit="1" customWidth="1"/>
    <col min="7430" max="7430" width="11.453125" style="16" bestFit="1" customWidth="1"/>
    <col min="7431" max="7675" width="8.90625" style="16"/>
    <col min="7676" max="7677" width="4.6328125" style="16" customWidth="1"/>
    <col min="7678" max="7678" width="53.36328125" style="16" customWidth="1"/>
    <col min="7679" max="7679" width="14.90625" style="16" bestFit="1" customWidth="1"/>
    <col min="7680" max="7680" width="13.36328125" style="16" bestFit="1" customWidth="1"/>
    <col min="7681" max="7681" width="2.453125" style="16" customWidth="1"/>
    <col min="7682" max="7682" width="14.453125" style="16" bestFit="1" customWidth="1"/>
    <col min="7683" max="7683" width="13.36328125" style="16" bestFit="1" customWidth="1"/>
    <col min="7684" max="7684" width="8.90625" style="16"/>
    <col min="7685" max="7685" width="14.6328125" style="16" bestFit="1" customWidth="1"/>
    <col min="7686" max="7686" width="11.453125" style="16" bestFit="1" customWidth="1"/>
    <col min="7687" max="7931" width="8.90625" style="16"/>
    <col min="7932" max="7933" width="4.6328125" style="16" customWidth="1"/>
    <col min="7934" max="7934" width="53.36328125" style="16" customWidth="1"/>
    <col min="7935" max="7935" width="14.90625" style="16" bestFit="1" customWidth="1"/>
    <col min="7936" max="7936" width="13.36328125" style="16" bestFit="1" customWidth="1"/>
    <col min="7937" max="7937" width="2.453125" style="16" customWidth="1"/>
    <col min="7938" max="7938" width="14.453125" style="16" bestFit="1" customWidth="1"/>
    <col min="7939" max="7939" width="13.36328125" style="16" bestFit="1" customWidth="1"/>
    <col min="7940" max="7940" width="8.90625" style="16"/>
    <col min="7941" max="7941" width="14.6328125" style="16" bestFit="1" customWidth="1"/>
    <col min="7942" max="7942" width="11.453125" style="16" bestFit="1" customWidth="1"/>
    <col min="7943" max="8187" width="8.90625" style="16"/>
    <col min="8188" max="8189" width="4.6328125" style="16" customWidth="1"/>
    <col min="8190" max="8190" width="53.36328125" style="16" customWidth="1"/>
    <col min="8191" max="8191" width="14.90625" style="16" bestFit="1" customWidth="1"/>
    <col min="8192" max="8192" width="13.36328125" style="16" bestFit="1" customWidth="1"/>
    <col min="8193" max="8193" width="2.453125" style="16" customWidth="1"/>
    <col min="8194" max="8194" width="14.453125" style="16" bestFit="1" customWidth="1"/>
    <col min="8195" max="8195" width="13.36328125" style="16" bestFit="1" customWidth="1"/>
    <col min="8196" max="8196" width="8.90625" style="16"/>
    <col min="8197" max="8197" width="14.6328125" style="16" bestFit="1" customWidth="1"/>
    <col min="8198" max="8198" width="11.453125" style="16" bestFit="1" customWidth="1"/>
    <col min="8199" max="8443" width="8.90625" style="16"/>
    <col min="8444" max="8445" width="4.6328125" style="16" customWidth="1"/>
    <col min="8446" max="8446" width="53.36328125" style="16" customWidth="1"/>
    <col min="8447" max="8447" width="14.90625" style="16" bestFit="1" customWidth="1"/>
    <col min="8448" max="8448" width="13.36328125" style="16" bestFit="1" customWidth="1"/>
    <col min="8449" max="8449" width="2.453125" style="16" customWidth="1"/>
    <col min="8450" max="8450" width="14.453125" style="16" bestFit="1" customWidth="1"/>
    <col min="8451" max="8451" width="13.36328125" style="16" bestFit="1" customWidth="1"/>
    <col min="8452" max="8452" width="8.90625" style="16"/>
    <col min="8453" max="8453" width="14.6328125" style="16" bestFit="1" customWidth="1"/>
    <col min="8454" max="8454" width="11.453125" style="16" bestFit="1" customWidth="1"/>
    <col min="8455" max="8699" width="8.90625" style="16"/>
    <col min="8700" max="8701" width="4.6328125" style="16" customWidth="1"/>
    <col min="8702" max="8702" width="53.36328125" style="16" customWidth="1"/>
    <col min="8703" max="8703" width="14.90625" style="16" bestFit="1" customWidth="1"/>
    <col min="8704" max="8704" width="13.36328125" style="16" bestFit="1" customWidth="1"/>
    <col min="8705" max="8705" width="2.453125" style="16" customWidth="1"/>
    <col min="8706" max="8706" width="14.453125" style="16" bestFit="1" customWidth="1"/>
    <col min="8707" max="8707" width="13.36328125" style="16" bestFit="1" customWidth="1"/>
    <col min="8708" max="8708" width="8.90625" style="16"/>
    <col min="8709" max="8709" width="14.6328125" style="16" bestFit="1" customWidth="1"/>
    <col min="8710" max="8710" width="11.453125" style="16" bestFit="1" customWidth="1"/>
    <col min="8711" max="8955" width="8.90625" style="16"/>
    <col min="8956" max="8957" width="4.6328125" style="16" customWidth="1"/>
    <col min="8958" max="8958" width="53.36328125" style="16" customWidth="1"/>
    <col min="8959" max="8959" width="14.90625" style="16" bestFit="1" customWidth="1"/>
    <col min="8960" max="8960" width="13.36328125" style="16" bestFit="1" customWidth="1"/>
    <col min="8961" max="8961" width="2.453125" style="16" customWidth="1"/>
    <col min="8962" max="8962" width="14.453125" style="16" bestFit="1" customWidth="1"/>
    <col min="8963" max="8963" width="13.36328125" style="16" bestFit="1" customWidth="1"/>
    <col min="8964" max="8964" width="8.90625" style="16"/>
    <col min="8965" max="8965" width="14.6328125" style="16" bestFit="1" customWidth="1"/>
    <col min="8966" max="8966" width="11.453125" style="16" bestFit="1" customWidth="1"/>
    <col min="8967" max="9211" width="8.90625" style="16"/>
    <col min="9212" max="9213" width="4.6328125" style="16" customWidth="1"/>
    <col min="9214" max="9214" width="53.36328125" style="16" customWidth="1"/>
    <col min="9215" max="9215" width="14.90625" style="16" bestFit="1" customWidth="1"/>
    <col min="9216" max="9216" width="13.36328125" style="16" bestFit="1" customWidth="1"/>
    <col min="9217" max="9217" width="2.453125" style="16" customWidth="1"/>
    <col min="9218" max="9218" width="14.453125" style="16" bestFit="1" customWidth="1"/>
    <col min="9219" max="9219" width="13.36328125" style="16" bestFit="1" customWidth="1"/>
    <col min="9220" max="9220" width="8.90625" style="16"/>
    <col min="9221" max="9221" width="14.6328125" style="16" bestFit="1" customWidth="1"/>
    <col min="9222" max="9222" width="11.453125" style="16" bestFit="1" customWidth="1"/>
    <col min="9223" max="9467" width="8.90625" style="16"/>
    <col min="9468" max="9469" width="4.6328125" style="16" customWidth="1"/>
    <col min="9470" max="9470" width="53.36328125" style="16" customWidth="1"/>
    <col min="9471" max="9471" width="14.90625" style="16" bestFit="1" customWidth="1"/>
    <col min="9472" max="9472" width="13.36328125" style="16" bestFit="1" customWidth="1"/>
    <col min="9473" max="9473" width="2.453125" style="16" customWidth="1"/>
    <col min="9474" max="9474" width="14.453125" style="16" bestFit="1" customWidth="1"/>
    <col min="9475" max="9475" width="13.36328125" style="16" bestFit="1" customWidth="1"/>
    <col min="9476" max="9476" width="8.90625" style="16"/>
    <col min="9477" max="9477" width="14.6328125" style="16" bestFit="1" customWidth="1"/>
    <col min="9478" max="9478" width="11.453125" style="16" bestFit="1" customWidth="1"/>
    <col min="9479" max="9723" width="8.90625" style="16"/>
    <col min="9724" max="9725" width="4.6328125" style="16" customWidth="1"/>
    <col min="9726" max="9726" width="53.36328125" style="16" customWidth="1"/>
    <col min="9727" max="9727" width="14.90625" style="16" bestFit="1" customWidth="1"/>
    <col min="9728" max="9728" width="13.36328125" style="16" bestFit="1" customWidth="1"/>
    <col min="9729" max="9729" width="2.453125" style="16" customWidth="1"/>
    <col min="9730" max="9730" width="14.453125" style="16" bestFit="1" customWidth="1"/>
    <col min="9731" max="9731" width="13.36328125" style="16" bestFit="1" customWidth="1"/>
    <col min="9732" max="9732" width="8.90625" style="16"/>
    <col min="9733" max="9733" width="14.6328125" style="16" bestFit="1" customWidth="1"/>
    <col min="9734" max="9734" width="11.453125" style="16" bestFit="1" customWidth="1"/>
    <col min="9735" max="9979" width="8.90625" style="16"/>
    <col min="9980" max="9981" width="4.6328125" style="16" customWidth="1"/>
    <col min="9982" max="9982" width="53.36328125" style="16" customWidth="1"/>
    <col min="9983" max="9983" width="14.90625" style="16" bestFit="1" customWidth="1"/>
    <col min="9984" max="9984" width="13.36328125" style="16" bestFit="1" customWidth="1"/>
    <col min="9985" max="9985" width="2.453125" style="16" customWidth="1"/>
    <col min="9986" max="9986" width="14.453125" style="16" bestFit="1" customWidth="1"/>
    <col min="9987" max="9987" width="13.36328125" style="16" bestFit="1" customWidth="1"/>
    <col min="9988" max="9988" width="8.90625" style="16"/>
    <col min="9989" max="9989" width="14.6328125" style="16" bestFit="1" customWidth="1"/>
    <col min="9990" max="9990" width="11.453125" style="16" bestFit="1" customWidth="1"/>
    <col min="9991" max="10235" width="8.90625" style="16"/>
    <col min="10236" max="10237" width="4.6328125" style="16" customWidth="1"/>
    <col min="10238" max="10238" width="53.36328125" style="16" customWidth="1"/>
    <col min="10239" max="10239" width="14.90625" style="16" bestFit="1" customWidth="1"/>
    <col min="10240" max="10240" width="13.36328125" style="16" bestFit="1" customWidth="1"/>
    <col min="10241" max="10241" width="2.453125" style="16" customWidth="1"/>
    <col min="10242" max="10242" width="14.453125" style="16" bestFit="1" customWidth="1"/>
    <col min="10243" max="10243" width="13.36328125" style="16" bestFit="1" customWidth="1"/>
    <col min="10244" max="10244" width="8.90625" style="16"/>
    <col min="10245" max="10245" width="14.6328125" style="16" bestFit="1" customWidth="1"/>
    <col min="10246" max="10246" width="11.453125" style="16" bestFit="1" customWidth="1"/>
    <col min="10247" max="10491" width="8.90625" style="16"/>
    <col min="10492" max="10493" width="4.6328125" style="16" customWidth="1"/>
    <col min="10494" max="10494" width="53.36328125" style="16" customWidth="1"/>
    <col min="10495" max="10495" width="14.90625" style="16" bestFit="1" customWidth="1"/>
    <col min="10496" max="10496" width="13.36328125" style="16" bestFit="1" customWidth="1"/>
    <col min="10497" max="10497" width="2.453125" style="16" customWidth="1"/>
    <col min="10498" max="10498" width="14.453125" style="16" bestFit="1" customWidth="1"/>
    <col min="10499" max="10499" width="13.36328125" style="16" bestFit="1" customWidth="1"/>
    <col min="10500" max="10500" width="8.90625" style="16"/>
    <col min="10501" max="10501" width="14.6328125" style="16" bestFit="1" customWidth="1"/>
    <col min="10502" max="10502" width="11.453125" style="16" bestFit="1" customWidth="1"/>
    <col min="10503" max="10747" width="8.90625" style="16"/>
    <col min="10748" max="10749" width="4.6328125" style="16" customWidth="1"/>
    <col min="10750" max="10750" width="53.36328125" style="16" customWidth="1"/>
    <col min="10751" max="10751" width="14.90625" style="16" bestFit="1" customWidth="1"/>
    <col min="10752" max="10752" width="13.36328125" style="16" bestFit="1" customWidth="1"/>
    <col min="10753" max="10753" width="2.453125" style="16" customWidth="1"/>
    <col min="10754" max="10754" width="14.453125" style="16" bestFit="1" customWidth="1"/>
    <col min="10755" max="10755" width="13.36328125" style="16" bestFit="1" customWidth="1"/>
    <col min="10756" max="10756" width="8.90625" style="16"/>
    <col min="10757" max="10757" width="14.6328125" style="16" bestFit="1" customWidth="1"/>
    <col min="10758" max="10758" width="11.453125" style="16" bestFit="1" customWidth="1"/>
    <col min="10759" max="11003" width="8.90625" style="16"/>
    <col min="11004" max="11005" width="4.6328125" style="16" customWidth="1"/>
    <col min="11006" max="11006" width="53.36328125" style="16" customWidth="1"/>
    <col min="11007" max="11007" width="14.90625" style="16" bestFit="1" customWidth="1"/>
    <col min="11008" max="11008" width="13.36328125" style="16" bestFit="1" customWidth="1"/>
    <col min="11009" max="11009" width="2.453125" style="16" customWidth="1"/>
    <col min="11010" max="11010" width="14.453125" style="16" bestFit="1" customWidth="1"/>
    <col min="11011" max="11011" width="13.36328125" style="16" bestFit="1" customWidth="1"/>
    <col min="11012" max="11012" width="8.90625" style="16"/>
    <col min="11013" max="11013" width="14.6328125" style="16" bestFit="1" customWidth="1"/>
    <col min="11014" max="11014" width="11.453125" style="16" bestFit="1" customWidth="1"/>
    <col min="11015" max="11259" width="8.90625" style="16"/>
    <col min="11260" max="11261" width="4.6328125" style="16" customWidth="1"/>
    <col min="11262" max="11262" width="53.36328125" style="16" customWidth="1"/>
    <col min="11263" max="11263" width="14.90625" style="16" bestFit="1" customWidth="1"/>
    <col min="11264" max="11264" width="13.36328125" style="16" bestFit="1" customWidth="1"/>
    <col min="11265" max="11265" width="2.453125" style="16" customWidth="1"/>
    <col min="11266" max="11266" width="14.453125" style="16" bestFit="1" customWidth="1"/>
    <col min="11267" max="11267" width="13.36328125" style="16" bestFit="1" customWidth="1"/>
    <col min="11268" max="11268" width="8.90625" style="16"/>
    <col min="11269" max="11269" width="14.6328125" style="16" bestFit="1" customWidth="1"/>
    <col min="11270" max="11270" width="11.453125" style="16" bestFit="1" customWidth="1"/>
    <col min="11271" max="11515" width="8.90625" style="16"/>
    <col min="11516" max="11517" width="4.6328125" style="16" customWidth="1"/>
    <col min="11518" max="11518" width="53.36328125" style="16" customWidth="1"/>
    <col min="11519" max="11519" width="14.90625" style="16" bestFit="1" customWidth="1"/>
    <col min="11520" max="11520" width="13.36328125" style="16" bestFit="1" customWidth="1"/>
    <col min="11521" max="11521" width="2.453125" style="16" customWidth="1"/>
    <col min="11522" max="11522" width="14.453125" style="16" bestFit="1" customWidth="1"/>
    <col min="11523" max="11523" width="13.36328125" style="16" bestFit="1" customWidth="1"/>
    <col min="11524" max="11524" width="8.90625" style="16"/>
    <col min="11525" max="11525" width="14.6328125" style="16" bestFit="1" customWidth="1"/>
    <col min="11526" max="11526" width="11.453125" style="16" bestFit="1" customWidth="1"/>
    <col min="11527" max="11771" width="8.90625" style="16"/>
    <col min="11772" max="11773" width="4.6328125" style="16" customWidth="1"/>
    <col min="11774" max="11774" width="53.36328125" style="16" customWidth="1"/>
    <col min="11775" max="11775" width="14.90625" style="16" bestFit="1" customWidth="1"/>
    <col min="11776" max="11776" width="13.36328125" style="16" bestFit="1" customWidth="1"/>
    <col min="11777" max="11777" width="2.453125" style="16" customWidth="1"/>
    <col min="11778" max="11778" width="14.453125" style="16" bestFit="1" customWidth="1"/>
    <col min="11779" max="11779" width="13.36328125" style="16" bestFit="1" customWidth="1"/>
    <col min="11780" max="11780" width="8.90625" style="16"/>
    <col min="11781" max="11781" width="14.6328125" style="16" bestFit="1" customWidth="1"/>
    <col min="11782" max="11782" width="11.453125" style="16" bestFit="1" customWidth="1"/>
    <col min="11783" max="12027" width="8.90625" style="16"/>
    <col min="12028" max="12029" width="4.6328125" style="16" customWidth="1"/>
    <col min="12030" max="12030" width="53.36328125" style="16" customWidth="1"/>
    <col min="12031" max="12031" width="14.90625" style="16" bestFit="1" customWidth="1"/>
    <col min="12032" max="12032" width="13.36328125" style="16" bestFit="1" customWidth="1"/>
    <col min="12033" max="12033" width="2.453125" style="16" customWidth="1"/>
    <col min="12034" max="12034" width="14.453125" style="16" bestFit="1" customWidth="1"/>
    <col min="12035" max="12035" width="13.36328125" style="16" bestFit="1" customWidth="1"/>
    <col min="12036" max="12036" width="8.90625" style="16"/>
    <col min="12037" max="12037" width="14.6328125" style="16" bestFit="1" customWidth="1"/>
    <col min="12038" max="12038" width="11.453125" style="16" bestFit="1" customWidth="1"/>
    <col min="12039" max="12283" width="8.90625" style="16"/>
    <col min="12284" max="12285" width="4.6328125" style="16" customWidth="1"/>
    <col min="12286" max="12286" width="53.36328125" style="16" customWidth="1"/>
    <col min="12287" max="12287" width="14.90625" style="16" bestFit="1" customWidth="1"/>
    <col min="12288" max="12288" width="13.36328125" style="16" bestFit="1" customWidth="1"/>
    <col min="12289" max="12289" width="2.453125" style="16" customWidth="1"/>
    <col min="12290" max="12290" width="14.453125" style="16" bestFit="1" customWidth="1"/>
    <col min="12291" max="12291" width="13.36328125" style="16" bestFit="1" customWidth="1"/>
    <col min="12292" max="12292" width="8.90625" style="16"/>
    <col min="12293" max="12293" width="14.6328125" style="16" bestFit="1" customWidth="1"/>
    <col min="12294" max="12294" width="11.453125" style="16" bestFit="1" customWidth="1"/>
    <col min="12295" max="12539" width="8.90625" style="16"/>
    <col min="12540" max="12541" width="4.6328125" style="16" customWidth="1"/>
    <col min="12542" max="12542" width="53.36328125" style="16" customWidth="1"/>
    <col min="12543" max="12543" width="14.90625" style="16" bestFit="1" customWidth="1"/>
    <col min="12544" max="12544" width="13.36328125" style="16" bestFit="1" customWidth="1"/>
    <col min="12545" max="12545" width="2.453125" style="16" customWidth="1"/>
    <col min="12546" max="12546" width="14.453125" style="16" bestFit="1" customWidth="1"/>
    <col min="12547" max="12547" width="13.36328125" style="16" bestFit="1" customWidth="1"/>
    <col min="12548" max="12548" width="8.90625" style="16"/>
    <col min="12549" max="12549" width="14.6328125" style="16" bestFit="1" customWidth="1"/>
    <col min="12550" max="12550" width="11.453125" style="16" bestFit="1" customWidth="1"/>
    <col min="12551" max="12795" width="8.90625" style="16"/>
    <col min="12796" max="12797" width="4.6328125" style="16" customWidth="1"/>
    <col min="12798" max="12798" width="53.36328125" style="16" customWidth="1"/>
    <col min="12799" max="12799" width="14.90625" style="16" bestFit="1" customWidth="1"/>
    <col min="12800" max="12800" width="13.36328125" style="16" bestFit="1" customWidth="1"/>
    <col min="12801" max="12801" width="2.453125" style="16" customWidth="1"/>
    <col min="12802" max="12802" width="14.453125" style="16" bestFit="1" customWidth="1"/>
    <col min="12803" max="12803" width="13.36328125" style="16" bestFit="1" customWidth="1"/>
    <col min="12804" max="12804" width="8.90625" style="16"/>
    <col min="12805" max="12805" width="14.6328125" style="16" bestFit="1" customWidth="1"/>
    <col min="12806" max="12806" width="11.453125" style="16" bestFit="1" customWidth="1"/>
    <col min="12807" max="13051" width="8.90625" style="16"/>
    <col min="13052" max="13053" width="4.6328125" style="16" customWidth="1"/>
    <col min="13054" max="13054" width="53.36328125" style="16" customWidth="1"/>
    <col min="13055" max="13055" width="14.90625" style="16" bestFit="1" customWidth="1"/>
    <col min="13056" max="13056" width="13.36328125" style="16" bestFit="1" customWidth="1"/>
    <col min="13057" max="13057" width="2.453125" style="16" customWidth="1"/>
    <col min="13058" max="13058" width="14.453125" style="16" bestFit="1" customWidth="1"/>
    <col min="13059" max="13059" width="13.36328125" style="16" bestFit="1" customWidth="1"/>
    <col min="13060" max="13060" width="8.90625" style="16"/>
    <col min="13061" max="13061" width="14.6328125" style="16" bestFit="1" customWidth="1"/>
    <col min="13062" max="13062" width="11.453125" style="16" bestFit="1" customWidth="1"/>
    <col min="13063" max="13307" width="8.90625" style="16"/>
    <col min="13308" max="13309" width="4.6328125" style="16" customWidth="1"/>
    <col min="13310" max="13310" width="53.36328125" style="16" customWidth="1"/>
    <col min="13311" max="13311" width="14.90625" style="16" bestFit="1" customWidth="1"/>
    <col min="13312" max="13312" width="13.36328125" style="16" bestFit="1" customWidth="1"/>
    <col min="13313" max="13313" width="2.453125" style="16" customWidth="1"/>
    <col min="13314" max="13314" width="14.453125" style="16" bestFit="1" customWidth="1"/>
    <col min="13315" max="13315" width="13.36328125" style="16" bestFit="1" customWidth="1"/>
    <col min="13316" max="13316" width="8.90625" style="16"/>
    <col min="13317" max="13317" width="14.6328125" style="16" bestFit="1" customWidth="1"/>
    <col min="13318" max="13318" width="11.453125" style="16" bestFit="1" customWidth="1"/>
    <col min="13319" max="13563" width="8.90625" style="16"/>
    <col min="13564" max="13565" width="4.6328125" style="16" customWidth="1"/>
    <col min="13566" max="13566" width="53.36328125" style="16" customWidth="1"/>
    <col min="13567" max="13567" width="14.90625" style="16" bestFit="1" customWidth="1"/>
    <col min="13568" max="13568" width="13.36328125" style="16" bestFit="1" customWidth="1"/>
    <col min="13569" max="13569" width="2.453125" style="16" customWidth="1"/>
    <col min="13570" max="13570" width="14.453125" style="16" bestFit="1" customWidth="1"/>
    <col min="13571" max="13571" width="13.36328125" style="16" bestFit="1" customWidth="1"/>
    <col min="13572" max="13572" width="8.90625" style="16"/>
    <col min="13573" max="13573" width="14.6328125" style="16" bestFit="1" customWidth="1"/>
    <col min="13574" max="13574" width="11.453125" style="16" bestFit="1" customWidth="1"/>
    <col min="13575" max="13819" width="8.90625" style="16"/>
    <col min="13820" max="13821" width="4.6328125" style="16" customWidth="1"/>
    <col min="13822" max="13822" width="53.36328125" style="16" customWidth="1"/>
    <col min="13823" max="13823" width="14.90625" style="16" bestFit="1" customWidth="1"/>
    <col min="13824" max="13824" width="13.36328125" style="16" bestFit="1" customWidth="1"/>
    <col min="13825" max="13825" width="2.453125" style="16" customWidth="1"/>
    <col min="13826" max="13826" width="14.453125" style="16" bestFit="1" customWidth="1"/>
    <col min="13827" max="13827" width="13.36328125" style="16" bestFit="1" customWidth="1"/>
    <col min="13828" max="13828" width="8.90625" style="16"/>
    <col min="13829" max="13829" width="14.6328125" style="16" bestFit="1" customWidth="1"/>
    <col min="13830" max="13830" width="11.453125" style="16" bestFit="1" customWidth="1"/>
    <col min="13831" max="14075" width="8.90625" style="16"/>
    <col min="14076" max="14077" width="4.6328125" style="16" customWidth="1"/>
    <col min="14078" max="14078" width="53.36328125" style="16" customWidth="1"/>
    <col min="14079" max="14079" width="14.90625" style="16" bestFit="1" customWidth="1"/>
    <col min="14080" max="14080" width="13.36328125" style="16" bestFit="1" customWidth="1"/>
    <col min="14081" max="14081" width="2.453125" style="16" customWidth="1"/>
    <col min="14082" max="14082" width="14.453125" style="16" bestFit="1" customWidth="1"/>
    <col min="14083" max="14083" width="13.36328125" style="16" bestFit="1" customWidth="1"/>
    <col min="14084" max="14084" width="8.90625" style="16"/>
    <col min="14085" max="14085" width="14.6328125" style="16" bestFit="1" customWidth="1"/>
    <col min="14086" max="14086" width="11.453125" style="16" bestFit="1" customWidth="1"/>
    <col min="14087" max="14331" width="8.90625" style="16"/>
    <col min="14332" max="14333" width="4.6328125" style="16" customWidth="1"/>
    <col min="14334" max="14334" width="53.36328125" style="16" customWidth="1"/>
    <col min="14335" max="14335" width="14.90625" style="16" bestFit="1" customWidth="1"/>
    <col min="14336" max="14336" width="13.36328125" style="16" bestFit="1" customWidth="1"/>
    <col min="14337" max="14337" width="2.453125" style="16" customWidth="1"/>
    <col min="14338" max="14338" width="14.453125" style="16" bestFit="1" customWidth="1"/>
    <col min="14339" max="14339" width="13.36328125" style="16" bestFit="1" customWidth="1"/>
    <col min="14340" max="14340" width="8.90625" style="16"/>
    <col min="14341" max="14341" width="14.6328125" style="16" bestFit="1" customWidth="1"/>
    <col min="14342" max="14342" width="11.453125" style="16" bestFit="1" customWidth="1"/>
    <col min="14343" max="14587" width="8.90625" style="16"/>
    <col min="14588" max="14589" width="4.6328125" style="16" customWidth="1"/>
    <col min="14590" max="14590" width="53.36328125" style="16" customWidth="1"/>
    <col min="14591" max="14591" width="14.90625" style="16" bestFit="1" customWidth="1"/>
    <col min="14592" max="14592" width="13.36328125" style="16" bestFit="1" customWidth="1"/>
    <col min="14593" max="14593" width="2.453125" style="16" customWidth="1"/>
    <col min="14594" max="14594" width="14.453125" style="16" bestFit="1" customWidth="1"/>
    <col min="14595" max="14595" width="13.36328125" style="16" bestFit="1" customWidth="1"/>
    <col min="14596" max="14596" width="8.90625" style="16"/>
    <col min="14597" max="14597" width="14.6328125" style="16" bestFit="1" customWidth="1"/>
    <col min="14598" max="14598" width="11.453125" style="16" bestFit="1" customWidth="1"/>
    <col min="14599" max="14843" width="8.90625" style="16"/>
    <col min="14844" max="14845" width="4.6328125" style="16" customWidth="1"/>
    <col min="14846" max="14846" width="53.36328125" style="16" customWidth="1"/>
    <col min="14847" max="14847" width="14.90625" style="16" bestFit="1" customWidth="1"/>
    <col min="14848" max="14848" width="13.36328125" style="16" bestFit="1" customWidth="1"/>
    <col min="14849" max="14849" width="2.453125" style="16" customWidth="1"/>
    <col min="14850" max="14850" width="14.453125" style="16" bestFit="1" customWidth="1"/>
    <col min="14851" max="14851" width="13.36328125" style="16" bestFit="1" customWidth="1"/>
    <col min="14852" max="14852" width="8.90625" style="16"/>
    <col min="14853" max="14853" width="14.6328125" style="16" bestFit="1" customWidth="1"/>
    <col min="14854" max="14854" width="11.453125" style="16" bestFit="1" customWidth="1"/>
    <col min="14855" max="15099" width="8.90625" style="16"/>
    <col min="15100" max="15101" width="4.6328125" style="16" customWidth="1"/>
    <col min="15102" max="15102" width="53.36328125" style="16" customWidth="1"/>
    <col min="15103" max="15103" width="14.90625" style="16" bestFit="1" customWidth="1"/>
    <col min="15104" max="15104" width="13.36328125" style="16" bestFit="1" customWidth="1"/>
    <col min="15105" max="15105" width="2.453125" style="16" customWidth="1"/>
    <col min="15106" max="15106" width="14.453125" style="16" bestFit="1" customWidth="1"/>
    <col min="15107" max="15107" width="13.36328125" style="16" bestFit="1" customWidth="1"/>
    <col min="15108" max="15108" width="8.90625" style="16"/>
    <col min="15109" max="15109" width="14.6328125" style="16" bestFit="1" customWidth="1"/>
    <col min="15110" max="15110" width="11.453125" style="16" bestFit="1" customWidth="1"/>
    <col min="15111" max="15355" width="8.90625" style="16"/>
    <col min="15356" max="15357" width="4.6328125" style="16" customWidth="1"/>
    <col min="15358" max="15358" width="53.36328125" style="16" customWidth="1"/>
    <col min="15359" max="15359" width="14.90625" style="16" bestFit="1" customWidth="1"/>
    <col min="15360" max="15360" width="13.36328125" style="16" bestFit="1" customWidth="1"/>
    <col min="15361" max="15361" width="2.453125" style="16" customWidth="1"/>
    <col min="15362" max="15362" width="14.453125" style="16" bestFit="1" customWidth="1"/>
    <col min="15363" max="15363" width="13.36328125" style="16" bestFit="1" customWidth="1"/>
    <col min="15364" max="15364" width="8.90625" style="16"/>
    <col min="15365" max="15365" width="14.6328125" style="16" bestFit="1" customWidth="1"/>
    <col min="15366" max="15366" width="11.453125" style="16" bestFit="1" customWidth="1"/>
    <col min="15367" max="15611" width="8.90625" style="16"/>
    <col min="15612" max="15613" width="4.6328125" style="16" customWidth="1"/>
    <col min="15614" max="15614" width="53.36328125" style="16" customWidth="1"/>
    <col min="15615" max="15615" width="14.90625" style="16" bestFit="1" customWidth="1"/>
    <col min="15616" max="15616" width="13.36328125" style="16" bestFit="1" customWidth="1"/>
    <col min="15617" max="15617" width="2.453125" style="16" customWidth="1"/>
    <col min="15618" max="15618" width="14.453125" style="16" bestFit="1" customWidth="1"/>
    <col min="15619" max="15619" width="13.36328125" style="16" bestFit="1" customWidth="1"/>
    <col min="15620" max="15620" width="8.90625" style="16"/>
    <col min="15621" max="15621" width="14.6328125" style="16" bestFit="1" customWidth="1"/>
    <col min="15622" max="15622" width="11.453125" style="16" bestFit="1" customWidth="1"/>
    <col min="15623" max="15867" width="8.90625" style="16"/>
    <col min="15868" max="15869" width="4.6328125" style="16" customWidth="1"/>
    <col min="15870" max="15870" width="53.36328125" style="16" customWidth="1"/>
    <col min="15871" max="15871" width="14.90625" style="16" bestFit="1" customWidth="1"/>
    <col min="15872" max="15872" width="13.36328125" style="16" bestFit="1" customWidth="1"/>
    <col min="15873" max="15873" width="2.453125" style="16" customWidth="1"/>
    <col min="15874" max="15874" width="14.453125" style="16" bestFit="1" customWidth="1"/>
    <col min="15875" max="15875" width="13.36328125" style="16" bestFit="1" customWidth="1"/>
    <col min="15876" max="15876" width="8.90625" style="16"/>
    <col min="15877" max="15877" width="14.6328125" style="16" bestFit="1" customWidth="1"/>
    <col min="15878" max="15878" width="11.453125" style="16" bestFit="1" customWidth="1"/>
    <col min="15879" max="16123" width="8.90625" style="16"/>
    <col min="16124" max="16125" width="4.6328125" style="16" customWidth="1"/>
    <col min="16126" max="16126" width="53.36328125" style="16" customWidth="1"/>
    <col min="16127" max="16127" width="14.90625" style="16" bestFit="1" customWidth="1"/>
    <col min="16128" max="16128" width="13.36328125" style="16" bestFit="1" customWidth="1"/>
    <col min="16129" max="16129" width="2.453125" style="16" customWidth="1"/>
    <col min="16130" max="16130" width="14.453125" style="16" bestFit="1" customWidth="1"/>
    <col min="16131" max="16131" width="13.36328125" style="16" bestFit="1" customWidth="1"/>
    <col min="16132" max="16132" width="8.90625" style="16"/>
    <col min="16133" max="16133" width="14.6328125" style="16" bestFit="1" customWidth="1"/>
    <col min="16134" max="16134" width="11.453125" style="16" bestFit="1" customWidth="1"/>
    <col min="16135" max="16384" width="8.90625" style="16"/>
  </cols>
  <sheetData>
    <row r="2" spans="2:14" ht="9" customHeight="1"/>
    <row r="3" spans="2:14" s="24" customFormat="1" ht="25.25" customHeight="1">
      <c r="B3" s="18" t="s">
        <v>652</v>
      </c>
      <c r="C3" s="18"/>
      <c r="D3" s="18"/>
      <c r="E3" s="19"/>
      <c r="F3" s="19"/>
      <c r="G3" s="19"/>
      <c r="H3" s="19"/>
      <c r="I3" s="20"/>
      <c r="J3" s="21"/>
      <c r="K3" s="23"/>
      <c r="M3" s="22"/>
    </row>
    <row r="4" spans="2:14" s="24" customFormat="1" ht="15" hidden="1" customHeight="1">
      <c r="B4" s="25"/>
      <c r="C4" s="14"/>
      <c r="D4" s="21"/>
      <c r="E4" s="24" t="s">
        <v>653</v>
      </c>
      <c r="F4" s="26">
        <f ca="1">+E8-E55</f>
        <v>0</v>
      </c>
      <c r="G4" s="27"/>
      <c r="H4" s="28"/>
      <c r="I4" s="27"/>
      <c r="J4" s="21"/>
      <c r="K4" s="23"/>
      <c r="M4" s="22"/>
      <c r="N4" s="240"/>
    </row>
    <row r="5" spans="2:14" s="24" customFormat="1" ht="15" customHeight="1">
      <c r="B5" s="25"/>
      <c r="C5" s="14"/>
      <c r="D5" s="21"/>
      <c r="E5" s="28"/>
      <c r="F5" s="27"/>
      <c r="G5" s="27"/>
      <c r="H5" s="28"/>
      <c r="I5" s="27"/>
      <c r="J5" s="21"/>
      <c r="K5" s="23"/>
      <c r="M5" s="22"/>
    </row>
    <row r="6" spans="2:14" s="24" customFormat="1" ht="15" customHeight="1">
      <c r="B6" s="25"/>
      <c r="C6" s="14"/>
      <c r="D6" s="21"/>
      <c r="E6" s="28"/>
      <c r="F6" s="27"/>
      <c r="G6" s="27"/>
      <c r="H6" s="28"/>
      <c r="I6" s="27"/>
      <c r="J6" s="21"/>
      <c r="K6" s="23"/>
      <c r="M6" s="22"/>
    </row>
    <row r="7" spans="2:14" s="33" customFormat="1" ht="18" customHeight="1">
      <c r="B7" s="29"/>
      <c r="C7" s="30"/>
      <c r="D7" s="31"/>
      <c r="E7" s="253">
        <v>44561</v>
      </c>
      <c r="F7" s="254"/>
      <c r="G7" s="32"/>
      <c r="H7" s="253">
        <v>44196</v>
      </c>
      <c r="I7" s="254"/>
      <c r="K7" s="34"/>
    </row>
    <row r="8" spans="2:14" s="38" customFormat="1" ht="18" customHeight="1">
      <c r="B8" s="35" t="s">
        <v>654</v>
      </c>
      <c r="C8" s="36"/>
      <c r="D8" s="36"/>
      <c r="E8" s="257">
        <f ca="1">F12+F23+F43</f>
        <v>3374922.5900000003</v>
      </c>
      <c r="F8" s="258"/>
      <c r="G8" s="37"/>
      <c r="H8" s="257">
        <v>4251647.5599999996</v>
      </c>
      <c r="I8" s="258"/>
      <c r="K8" s="39"/>
      <c r="M8" s="40"/>
    </row>
    <row r="9" spans="2:14" s="47" customFormat="1" ht="15" customHeight="1">
      <c r="B9" s="41"/>
      <c r="C9" s="42"/>
      <c r="D9" s="43"/>
      <c r="E9" s="44"/>
      <c r="F9" s="45"/>
      <c r="G9" s="46"/>
      <c r="H9" s="44"/>
      <c r="I9" s="45"/>
      <c r="K9" s="21"/>
    </row>
    <row r="10" spans="2:14" s="47" customFormat="1" ht="18" customHeight="1">
      <c r="B10" s="48" t="s">
        <v>655</v>
      </c>
      <c r="C10" s="252" t="s">
        <v>656</v>
      </c>
      <c r="D10" s="252"/>
      <c r="E10" s="44"/>
      <c r="F10" s="49">
        <v>0</v>
      </c>
      <c r="G10" s="50"/>
      <c r="H10" s="44"/>
      <c r="I10" s="49">
        <v>0</v>
      </c>
      <c r="K10" s="21"/>
    </row>
    <row r="11" spans="2:14" s="47" customFormat="1" ht="15" customHeight="1">
      <c r="B11" s="41"/>
      <c r="C11" s="42"/>
      <c r="D11" s="43"/>
      <c r="E11" s="44"/>
      <c r="F11" s="45"/>
      <c r="G11" s="46"/>
      <c r="H11" s="44"/>
      <c r="I11" s="45"/>
      <c r="K11" s="21"/>
    </row>
    <row r="12" spans="2:14" s="53" customFormat="1" ht="18" customHeight="1">
      <c r="B12" s="51" t="s">
        <v>657</v>
      </c>
      <c r="C12" s="252" t="s">
        <v>658</v>
      </c>
      <c r="D12" s="252"/>
      <c r="E12" s="52"/>
      <c r="F12" s="49">
        <f ca="1">+E13+E17</f>
        <v>60118.639999999927</v>
      </c>
      <c r="G12" s="50"/>
      <c r="H12" s="52"/>
      <c r="I12" s="49">
        <v>64385.830000000016</v>
      </c>
      <c r="K12" s="54"/>
      <c r="L12" s="236"/>
    </row>
    <row r="13" spans="2:14" s="59" customFormat="1" ht="15" customHeight="1">
      <c r="B13" s="48"/>
      <c r="C13" s="13" t="s">
        <v>659</v>
      </c>
      <c r="D13" s="55" t="s">
        <v>660</v>
      </c>
      <c r="E13" s="56">
        <f ca="1">SUM(E14:E15)</f>
        <v>26324.77999999997</v>
      </c>
      <c r="F13" s="57"/>
      <c r="G13" s="58"/>
      <c r="H13" s="56">
        <v>32805.130000000005</v>
      </c>
      <c r="I13" s="57"/>
      <c r="K13" s="60"/>
    </row>
    <row r="14" spans="2:14" ht="15" customHeight="1">
      <c r="B14" s="48"/>
      <c r="D14" s="61" t="s">
        <v>661</v>
      </c>
      <c r="E14" s="62">
        <f ca="1">SUMIF(ATTIVITA!D6:G229,D14,ATTIVITA!G6:G230)</f>
        <v>270957.36</v>
      </c>
      <c r="F14" s="45"/>
      <c r="G14" s="63"/>
      <c r="H14" s="62">
        <v>250226.04</v>
      </c>
      <c r="I14" s="64"/>
      <c r="J14" s="47"/>
    </row>
    <row r="15" spans="2:14" ht="15" customHeight="1">
      <c r="B15" s="48"/>
      <c r="D15" s="61" t="s">
        <v>662</v>
      </c>
      <c r="E15" s="65">
        <f ca="1">SUMIF(PASSIVITA!D6:G166,D15,PASSIVITA!G6:G165)</f>
        <v>-244632.58000000002</v>
      </c>
      <c r="F15" s="45"/>
      <c r="G15" s="63"/>
      <c r="H15" s="65">
        <v>-217420.91</v>
      </c>
      <c r="I15" s="64"/>
      <c r="J15" s="47"/>
    </row>
    <row r="16" spans="2:14" ht="15" customHeight="1">
      <c r="B16" s="48"/>
      <c r="D16" s="61"/>
      <c r="E16" s="62"/>
      <c r="F16" s="45"/>
      <c r="G16" s="63"/>
      <c r="H16" s="62"/>
      <c r="I16" s="64"/>
      <c r="J16" s="47"/>
    </row>
    <row r="17" spans="2:11" s="59" customFormat="1" ht="15" customHeight="1">
      <c r="B17" s="48"/>
      <c r="C17" s="13" t="s">
        <v>663</v>
      </c>
      <c r="D17" s="55" t="s">
        <v>664</v>
      </c>
      <c r="E17" s="56">
        <f ca="1">SUM(E18:E19)</f>
        <v>33793.859999999957</v>
      </c>
      <c r="F17" s="66"/>
      <c r="G17" s="58"/>
      <c r="H17" s="56">
        <v>31580.700000000012</v>
      </c>
      <c r="I17" s="57"/>
      <c r="J17" s="67"/>
      <c r="K17" s="60"/>
    </row>
    <row r="18" spans="2:11" ht="15" customHeight="1">
      <c r="B18" s="48"/>
      <c r="C18" s="68"/>
      <c r="D18" s="61" t="s">
        <v>665</v>
      </c>
      <c r="E18" s="62">
        <f ca="1">SUMIF(ATTIVITA!D10:G233,D18,ATTIVITA!G10:G234)</f>
        <v>271329.00999999995</v>
      </c>
      <c r="F18" s="45"/>
      <c r="G18" s="63"/>
      <c r="H18" s="62">
        <v>259539.03000000003</v>
      </c>
      <c r="I18" s="64"/>
      <c r="J18" s="47"/>
    </row>
    <row r="19" spans="2:11" ht="15" customHeight="1">
      <c r="B19" s="48"/>
      <c r="D19" s="61" t="s">
        <v>666</v>
      </c>
      <c r="E19" s="65">
        <f ca="1">SUMIF(PASSIVITA!D10:G170,D19,PASSIVITA!G10:G169)</f>
        <v>-237535.15</v>
      </c>
      <c r="F19" s="45"/>
      <c r="G19" s="63"/>
      <c r="H19" s="65">
        <v>-227958.33000000002</v>
      </c>
      <c r="I19" s="64"/>
      <c r="J19" s="47"/>
    </row>
    <row r="20" spans="2:11" ht="15" customHeight="1">
      <c r="B20" s="48"/>
      <c r="D20" s="61"/>
      <c r="E20" s="62"/>
      <c r="F20" s="45"/>
      <c r="G20" s="63"/>
      <c r="H20" s="62"/>
      <c r="I20" s="64"/>
    </row>
    <row r="21" spans="2:11" s="59" customFormat="1" ht="15" customHeight="1">
      <c r="B21" s="48"/>
      <c r="C21" s="13" t="s">
        <v>667</v>
      </c>
      <c r="D21" s="55" t="s">
        <v>668</v>
      </c>
      <c r="E21" s="56">
        <f>[1]Attivo!G33</f>
        <v>0</v>
      </c>
      <c r="F21" s="66"/>
      <c r="G21" s="58"/>
      <c r="H21" s="56">
        <v>0</v>
      </c>
      <c r="I21" s="57"/>
      <c r="K21" s="60"/>
    </row>
    <row r="22" spans="2:11" ht="15" customHeight="1">
      <c r="B22" s="48"/>
      <c r="C22" s="68"/>
      <c r="D22" s="61"/>
      <c r="E22" s="62">
        <v>0</v>
      </c>
      <c r="F22" s="45"/>
      <c r="G22" s="63"/>
      <c r="H22" s="62">
        <v>0</v>
      </c>
      <c r="I22" s="64"/>
    </row>
    <row r="23" spans="2:11" ht="18" customHeight="1">
      <c r="B23" s="48" t="s">
        <v>669</v>
      </c>
      <c r="C23" s="252" t="s">
        <v>33</v>
      </c>
      <c r="D23" s="252"/>
      <c r="E23" s="62"/>
      <c r="F23" s="69">
        <f ca="1">E24+E27+E35+E38</f>
        <v>3272554.71</v>
      </c>
      <c r="G23" s="50"/>
      <c r="H23" s="70"/>
      <c r="I23" s="49">
        <v>4179735.8400000003</v>
      </c>
    </row>
    <row r="24" spans="2:11" s="59" customFormat="1" ht="15" customHeight="1">
      <c r="B24" s="48"/>
      <c r="C24" s="13" t="s">
        <v>670</v>
      </c>
      <c r="D24" s="55" t="s">
        <v>34</v>
      </c>
      <c r="E24" s="56">
        <f ca="1">SUM(E25)</f>
        <v>3839.91</v>
      </c>
      <c r="F24" s="66"/>
      <c r="G24" s="58"/>
      <c r="H24" s="56">
        <v>5774.4100000000008</v>
      </c>
      <c r="I24" s="57"/>
      <c r="K24" s="60"/>
    </row>
    <row r="25" spans="2:11" ht="15" customHeight="1">
      <c r="B25" s="48"/>
      <c r="D25" s="61" t="s">
        <v>671</v>
      </c>
      <c r="E25" s="62">
        <f ca="1">SUMIF(ATTIVITA!D17:G240,D25,ATTIVITA!G17:G241)</f>
        <v>3839.91</v>
      </c>
      <c r="F25" s="45"/>
      <c r="G25" s="63"/>
      <c r="H25" s="62">
        <v>5774.4100000000008</v>
      </c>
      <c r="I25" s="64"/>
    </row>
    <row r="26" spans="2:11" ht="15" customHeight="1">
      <c r="B26" s="48"/>
      <c r="D26" s="61"/>
      <c r="E26" s="62"/>
      <c r="F26" s="45"/>
      <c r="G26" s="63"/>
      <c r="H26" s="62"/>
      <c r="I26" s="64"/>
    </row>
    <row r="27" spans="2:11" s="59" customFormat="1" ht="15" customHeight="1">
      <c r="B27" s="48"/>
      <c r="C27" s="13" t="s">
        <v>663</v>
      </c>
      <c r="D27" s="55" t="s">
        <v>672</v>
      </c>
      <c r="E27" s="56">
        <f ca="1">SUM(E28:E33)</f>
        <v>223138.63</v>
      </c>
      <c r="F27" s="66"/>
      <c r="G27" s="58"/>
      <c r="H27" s="56">
        <v>110031.09999999999</v>
      </c>
      <c r="I27" s="57"/>
      <c r="K27" s="60"/>
    </row>
    <row r="28" spans="2:11" ht="15" customHeight="1">
      <c r="B28" s="48"/>
      <c r="D28" s="61" t="s">
        <v>673</v>
      </c>
      <c r="E28" s="62">
        <f ca="1">SUMIF(ATTIVITA!D20:G243,D28,ATTIVITA!G20:G244)</f>
        <v>0</v>
      </c>
      <c r="F28" s="45"/>
      <c r="G28" s="63"/>
      <c r="H28" s="62">
        <v>0</v>
      </c>
      <c r="I28" s="64"/>
    </row>
    <row r="29" spans="2:11" ht="15" customHeight="1">
      <c r="B29" s="48"/>
      <c r="D29" s="61" t="s">
        <v>674</v>
      </c>
      <c r="E29" s="62">
        <f ca="1">SUMIF(ATTIVITA!D21:G244,D29,ATTIVITA!G21:G245)</f>
        <v>25298.600000000002</v>
      </c>
      <c r="F29" s="45"/>
      <c r="G29" s="63"/>
      <c r="H29" s="62">
        <v>14510.1</v>
      </c>
      <c r="I29" s="64"/>
      <c r="J29" s="17"/>
    </row>
    <row r="30" spans="2:11" ht="15" customHeight="1">
      <c r="B30" s="48"/>
      <c r="D30" s="61" t="s">
        <v>675</v>
      </c>
      <c r="E30" s="62">
        <f ca="1">SUMIF(ATTIVITA!D22:G245,D30,ATTIVITA!G22:G246)</f>
        <v>5900</v>
      </c>
      <c r="F30" s="45"/>
      <c r="G30" s="63"/>
      <c r="H30" s="62">
        <v>12961.400000000009</v>
      </c>
      <c r="I30" s="64"/>
      <c r="J30" s="17"/>
    </row>
    <row r="31" spans="2:11" ht="15" customHeight="1">
      <c r="B31" s="48"/>
      <c r="D31" s="61" t="s">
        <v>676</v>
      </c>
      <c r="E31" s="62">
        <f ca="1">SUMIF(ATTIVITA!D23:G246,D31,ATTIVITA!G23:G247)</f>
        <v>6840.78</v>
      </c>
      <c r="F31" s="45"/>
      <c r="G31" s="63"/>
      <c r="H31" s="62">
        <v>2152.3999999999996</v>
      </c>
      <c r="I31" s="64"/>
    </row>
    <row r="32" spans="2:11" ht="15" customHeight="1">
      <c r="B32" s="48"/>
      <c r="D32" s="61" t="s">
        <v>677</v>
      </c>
      <c r="E32" s="62">
        <f ca="1">SUMIF(ATTIVITA!D24:G247,D32,ATTIVITA!G24:G248)</f>
        <v>178069.88</v>
      </c>
      <c r="F32" s="45"/>
      <c r="G32" s="63"/>
      <c r="H32" s="62">
        <v>73377.829999999987</v>
      </c>
      <c r="I32" s="64"/>
    </row>
    <row r="33" spans="2:11" ht="15" customHeight="1">
      <c r="B33" s="48"/>
      <c r="D33" s="61" t="s">
        <v>678</v>
      </c>
      <c r="E33" s="62">
        <f ca="1">SUMIF(ATTIVITA!D25:G248,D33,ATTIVITA!G25:G249)</f>
        <v>7029.37</v>
      </c>
      <c r="F33" s="45"/>
      <c r="G33" s="63"/>
      <c r="H33" s="62">
        <v>7029.37</v>
      </c>
      <c r="I33" s="64"/>
    </row>
    <row r="34" spans="2:11" ht="15" customHeight="1">
      <c r="B34" s="48"/>
      <c r="E34" s="62"/>
      <c r="F34" s="45"/>
      <c r="G34" s="63"/>
      <c r="H34" s="62"/>
      <c r="I34" s="64"/>
    </row>
    <row r="35" spans="2:11" s="59" customFormat="1" ht="15" customHeight="1">
      <c r="B35" s="48"/>
      <c r="C35" s="13" t="s">
        <v>679</v>
      </c>
      <c r="D35" s="55" t="s">
        <v>680</v>
      </c>
      <c r="E35" s="56">
        <f ca="1">E36</f>
        <v>1950732.4000000001</v>
      </c>
      <c r="F35" s="66"/>
      <c r="G35" s="58"/>
      <c r="H35" s="56">
        <v>2022058</v>
      </c>
      <c r="I35" s="57"/>
      <c r="K35" s="60"/>
    </row>
    <row r="36" spans="2:11" s="59" customFormat="1" ht="15" customHeight="1">
      <c r="B36" s="48"/>
      <c r="C36" s="13"/>
      <c r="D36" s="61" t="s">
        <v>681</v>
      </c>
      <c r="E36" s="62">
        <f ca="1">SUMIF(ATTIVITA!D28:G251,D36,ATTIVITA!G28:G252)</f>
        <v>1950732.4000000001</v>
      </c>
      <c r="F36" s="66"/>
      <c r="G36" s="58"/>
      <c r="H36" s="62">
        <v>2022058</v>
      </c>
      <c r="I36" s="57"/>
      <c r="K36" s="60"/>
    </row>
    <row r="37" spans="2:11" ht="15" customHeight="1">
      <c r="B37" s="48"/>
      <c r="E37" s="62"/>
      <c r="F37" s="45"/>
      <c r="G37" s="63"/>
      <c r="H37" s="62"/>
      <c r="I37" s="64"/>
    </row>
    <row r="38" spans="2:11" s="59" customFormat="1" ht="15" customHeight="1">
      <c r="B38" s="48"/>
      <c r="C38" s="13" t="s">
        <v>682</v>
      </c>
      <c r="D38" s="55" t="s">
        <v>683</v>
      </c>
      <c r="E38" s="56">
        <f ca="1">SUM(E39:E41)</f>
        <v>1094843.77</v>
      </c>
      <c r="F38" s="66"/>
      <c r="G38" s="58"/>
      <c r="H38" s="56">
        <v>2041872.3300000005</v>
      </c>
      <c r="I38" s="57"/>
      <c r="K38" s="60"/>
    </row>
    <row r="39" spans="2:11" ht="15" customHeight="1">
      <c r="B39" s="48"/>
      <c r="D39" s="61" t="s">
        <v>684</v>
      </c>
      <c r="E39" s="62">
        <f ca="1">SUMIF(ATTIVITA!D31:G254,D39,ATTIVITA!G31:G255)</f>
        <v>10535.419999999998</v>
      </c>
      <c r="F39" s="45"/>
      <c r="G39" s="63"/>
      <c r="H39" s="62">
        <v>2818.1600000000058</v>
      </c>
      <c r="I39" s="64"/>
    </row>
    <row r="40" spans="2:11" ht="15" customHeight="1">
      <c r="B40" s="48"/>
      <c r="D40" s="61" t="s">
        <v>685</v>
      </c>
      <c r="E40" s="62">
        <f ca="1">SUMIF(ATTIVITA!D32:G255,D40,ATTIVITA!G32:G256)</f>
        <v>890470.92999999993</v>
      </c>
      <c r="F40" s="45"/>
      <c r="G40" s="63"/>
      <c r="H40" s="62">
        <v>1814623.8200000005</v>
      </c>
      <c r="I40" s="64"/>
    </row>
    <row r="41" spans="2:11" ht="15" customHeight="1">
      <c r="B41" s="48"/>
      <c r="D41" s="61" t="s">
        <v>686</v>
      </c>
      <c r="E41" s="62">
        <f ca="1">SUMIF(ATTIVITA!D33:G256,D41,ATTIVITA!G33:G257)</f>
        <v>193837.42</v>
      </c>
      <c r="F41" s="45"/>
      <c r="G41" s="63"/>
      <c r="H41" s="62">
        <v>224430.35000000006</v>
      </c>
      <c r="I41" s="64"/>
    </row>
    <row r="42" spans="2:11" ht="15" customHeight="1">
      <c r="B42" s="48"/>
      <c r="D42" s="61"/>
      <c r="E42" s="56"/>
      <c r="F42" s="45"/>
      <c r="G42" s="63"/>
      <c r="H42" s="56"/>
      <c r="I42" s="64"/>
    </row>
    <row r="43" spans="2:11" s="73" customFormat="1" ht="18" customHeight="1">
      <c r="B43" s="51" t="s">
        <v>687</v>
      </c>
      <c r="C43" s="252" t="s">
        <v>688</v>
      </c>
      <c r="D43" s="252"/>
      <c r="E43" s="71"/>
      <c r="F43" s="69">
        <f ca="1">+E44+E48</f>
        <v>42249.24</v>
      </c>
      <c r="G43" s="50"/>
      <c r="H43" s="72"/>
      <c r="I43" s="49">
        <v>7525.89</v>
      </c>
      <c r="K43" s="74"/>
    </row>
    <row r="44" spans="2:11" s="73" customFormat="1" ht="18" customHeight="1">
      <c r="B44" s="51"/>
      <c r="C44" s="13" t="s">
        <v>659</v>
      </c>
      <c r="D44" s="55" t="s">
        <v>689</v>
      </c>
      <c r="E44" s="56">
        <f ca="1">SUM(E45:E46)</f>
        <v>0</v>
      </c>
      <c r="F44" s="69"/>
      <c r="G44" s="50"/>
      <c r="H44" s="56">
        <v>116.87</v>
      </c>
      <c r="I44" s="49"/>
      <c r="K44" s="74"/>
    </row>
    <row r="45" spans="2:11" s="73" customFormat="1" ht="18" customHeight="1">
      <c r="B45" s="51"/>
      <c r="C45" s="75"/>
      <c r="D45" s="61" t="s">
        <v>690</v>
      </c>
      <c r="E45" s="62">
        <v>0</v>
      </c>
      <c r="F45" s="69"/>
      <c r="G45" s="50"/>
      <c r="H45" s="62">
        <v>116.87</v>
      </c>
      <c r="I45" s="49"/>
      <c r="K45" s="74"/>
    </row>
    <row r="46" spans="2:11" s="73" customFormat="1" ht="18" customHeight="1">
      <c r="B46" s="51"/>
      <c r="C46" s="75"/>
      <c r="D46" s="61" t="s">
        <v>691</v>
      </c>
      <c r="E46" s="62">
        <f ca="1">SUMIF(ATTIVITA!D38:G261,D46,ATTIVITA!G38:G262)</f>
        <v>0</v>
      </c>
      <c r="F46" s="69"/>
      <c r="G46" s="50"/>
      <c r="H46" s="62">
        <v>0</v>
      </c>
      <c r="I46" s="49"/>
      <c r="K46" s="74"/>
    </row>
    <row r="47" spans="2:11" s="73" customFormat="1" ht="18" customHeight="1">
      <c r="B47" s="51"/>
      <c r="C47" s="75"/>
      <c r="D47" s="61"/>
      <c r="E47" s="62"/>
      <c r="F47" s="69"/>
      <c r="G47" s="50"/>
      <c r="H47" s="72"/>
      <c r="I47" s="49"/>
      <c r="K47" s="74"/>
    </row>
    <row r="48" spans="2:11" s="73" customFormat="1" ht="18" customHeight="1">
      <c r="B48" s="51"/>
      <c r="C48" s="13" t="s">
        <v>692</v>
      </c>
      <c r="D48" s="55" t="s">
        <v>693</v>
      </c>
      <c r="E48" s="56">
        <f ca="1">SUM(E49:E50)</f>
        <v>42249.24</v>
      </c>
      <c r="F48" s="69"/>
      <c r="G48" s="50"/>
      <c r="H48" s="56">
        <v>7409.02</v>
      </c>
      <c r="I48" s="49"/>
      <c r="K48" s="74"/>
    </row>
    <row r="49" spans="2:11" s="73" customFormat="1" ht="18" customHeight="1">
      <c r="B49" s="51"/>
      <c r="C49" s="75"/>
      <c r="D49" s="61" t="s">
        <v>694</v>
      </c>
      <c r="E49" s="62">
        <f ca="1">SUMIF(ATTIVITA!D41:G264,D49,ATTIVITA!G41:G265)</f>
        <v>42249.24</v>
      </c>
      <c r="F49" s="69"/>
      <c r="G49" s="50"/>
      <c r="H49" s="62">
        <v>7409.02</v>
      </c>
      <c r="I49" s="49"/>
      <c r="K49" s="74"/>
    </row>
    <row r="50" spans="2:11" s="73" customFormat="1" ht="18" customHeight="1">
      <c r="B50" s="51"/>
      <c r="C50" s="75"/>
      <c r="D50" s="61" t="s">
        <v>695</v>
      </c>
      <c r="E50" s="62">
        <v>0</v>
      </c>
      <c r="F50" s="69"/>
      <c r="G50" s="50"/>
      <c r="H50" s="62">
        <v>0</v>
      </c>
      <c r="I50" s="49"/>
      <c r="K50" s="74"/>
    </row>
    <row r="51" spans="2:11" ht="15" customHeight="1">
      <c r="B51" s="76"/>
      <c r="C51" s="77"/>
      <c r="D51" s="78"/>
      <c r="E51" s="79"/>
      <c r="F51" s="80"/>
      <c r="G51" s="63"/>
      <c r="H51" s="79"/>
      <c r="I51" s="80"/>
    </row>
    <row r="52" spans="2:11" s="17" customFormat="1" ht="20" customHeight="1">
      <c r="B52" s="12"/>
      <c r="C52" s="13"/>
      <c r="D52" s="14"/>
      <c r="E52" s="81"/>
      <c r="F52" s="63"/>
      <c r="G52" s="63"/>
      <c r="H52" s="81"/>
      <c r="I52" s="63"/>
    </row>
    <row r="53" spans="2:11" s="17" customFormat="1" ht="20" customHeight="1">
      <c r="B53" s="12"/>
      <c r="C53" s="13"/>
      <c r="D53" s="14"/>
      <c r="E53" s="81"/>
      <c r="F53" s="63"/>
      <c r="G53" s="63"/>
      <c r="H53" s="81"/>
      <c r="I53" s="63"/>
    </row>
    <row r="54" spans="2:11" s="33" customFormat="1" ht="18" customHeight="1">
      <c r="B54" s="29"/>
      <c r="C54" s="30"/>
      <c r="D54" s="31"/>
      <c r="E54" s="253">
        <v>44561</v>
      </c>
      <c r="F54" s="254"/>
      <c r="G54" s="32"/>
      <c r="H54" s="253">
        <v>44196</v>
      </c>
      <c r="I54" s="254"/>
      <c r="K54" s="34"/>
    </row>
    <row r="55" spans="2:11" s="38" customFormat="1" ht="18" customHeight="1">
      <c r="B55" s="82" t="s">
        <v>696</v>
      </c>
      <c r="C55" s="83"/>
      <c r="D55" s="83"/>
      <c r="E55" s="255">
        <f ca="1">SUM(F56:F104)</f>
        <v>3374922.5899999994</v>
      </c>
      <c r="F55" s="256"/>
      <c r="G55" s="46"/>
      <c r="H55" s="255">
        <v>4251647.5600000005</v>
      </c>
      <c r="I55" s="256"/>
      <c r="K55" s="84"/>
    </row>
    <row r="56" spans="2:11" ht="15" customHeight="1">
      <c r="B56" s="41"/>
      <c r="C56" s="42"/>
      <c r="D56" s="43"/>
      <c r="E56" s="44"/>
      <c r="F56" s="45"/>
      <c r="G56" s="46"/>
      <c r="H56" s="44"/>
      <c r="I56" s="45"/>
    </row>
    <row r="57" spans="2:11" ht="18" customHeight="1">
      <c r="B57" s="48" t="s">
        <v>655</v>
      </c>
      <c r="C57" s="252" t="s">
        <v>234</v>
      </c>
      <c r="D57" s="252"/>
      <c r="E57" s="44"/>
      <c r="F57" s="49">
        <f ca="1">E58+E60+E66+E69</f>
        <v>2694919.7399999993</v>
      </c>
      <c r="G57" s="50"/>
      <c r="H57" s="44"/>
      <c r="I57" s="49">
        <f>H58+H60+H66+H69</f>
        <v>3885376.9000000004</v>
      </c>
    </row>
    <row r="58" spans="2:11" ht="15" customHeight="1">
      <c r="B58" s="41"/>
      <c r="C58" s="13" t="s">
        <v>670</v>
      </c>
      <c r="D58" s="55" t="s">
        <v>697</v>
      </c>
      <c r="E58" s="44">
        <f ca="1">SUM(E59)</f>
        <v>12490.51</v>
      </c>
      <c r="F58" s="45"/>
      <c r="G58" s="46"/>
      <c r="H58" s="44">
        <v>12490.51</v>
      </c>
      <c r="I58" s="45"/>
    </row>
    <row r="59" spans="2:11" ht="15" customHeight="1">
      <c r="B59" s="41"/>
      <c r="C59" s="42"/>
      <c r="D59" s="61" t="s">
        <v>698</v>
      </c>
      <c r="E59" s="85">
        <f ca="1">-SUMIF(PASSIVITA!D6:G166,D59,PASSIVITA!G6:G166)</f>
        <v>12490.51</v>
      </c>
      <c r="F59" s="45"/>
      <c r="G59" s="46"/>
      <c r="H59" s="85">
        <v>12490.51</v>
      </c>
      <c r="I59" s="45"/>
    </row>
    <row r="60" spans="2:11" ht="15" customHeight="1">
      <c r="B60" s="41"/>
      <c r="C60" s="13" t="s">
        <v>692</v>
      </c>
      <c r="D60" s="55" t="s">
        <v>239</v>
      </c>
      <c r="E60" s="44">
        <f ca="1">SUM(E61:E65)</f>
        <v>2649023.9499999997</v>
      </c>
      <c r="F60" s="45"/>
      <c r="G60" s="46"/>
      <c r="H60" s="44">
        <f>SUM(H62:H63)</f>
        <v>3855481.1200000006</v>
      </c>
      <c r="I60" s="49"/>
    </row>
    <row r="61" spans="2:11" s="47" customFormat="1" ht="15" customHeight="1">
      <c r="B61" s="41"/>
      <c r="C61" s="13"/>
      <c r="D61" s="21" t="s">
        <v>1129</v>
      </c>
      <c r="E61" s="85">
        <f ca="1">-SUMIF(PASSIVITA!D8:G168,D61,PASSIVITA!G8:G168)</f>
        <v>0</v>
      </c>
      <c r="F61" s="45"/>
      <c r="G61" s="46"/>
      <c r="H61" s="239"/>
      <c r="I61" s="45"/>
      <c r="K61" s="21"/>
    </row>
    <row r="62" spans="2:11" s="47" customFormat="1" ht="15" customHeight="1">
      <c r="B62" s="41"/>
      <c r="C62" s="13"/>
      <c r="D62" s="21" t="s">
        <v>1130</v>
      </c>
      <c r="E62" s="85">
        <f ca="1">-SUMIF(PASSIVITA!D9:G169,D62,PASSIVITA!G9:G169)</f>
        <v>358861.95</v>
      </c>
      <c r="F62" s="45"/>
      <c r="G62" s="46"/>
      <c r="H62" s="85">
        <v>358861.95</v>
      </c>
      <c r="I62" s="45"/>
      <c r="K62" s="21"/>
    </row>
    <row r="63" spans="2:11" s="47" customFormat="1" ht="15" customHeight="1">
      <c r="B63" s="41"/>
      <c r="C63" s="13"/>
      <c r="D63" s="21" t="s">
        <v>1131</v>
      </c>
      <c r="E63" s="85">
        <v>2290161.9999999995</v>
      </c>
      <c r="F63" s="45"/>
      <c r="G63" s="46"/>
      <c r="H63" s="85">
        <v>3496619.1700000004</v>
      </c>
      <c r="I63" s="45"/>
      <c r="K63" s="21"/>
    </row>
    <row r="64" spans="2:11" s="47" customFormat="1" ht="15" customHeight="1">
      <c r="B64" s="41"/>
      <c r="C64" s="13"/>
      <c r="D64" s="21"/>
      <c r="E64" s="85"/>
      <c r="F64" s="45"/>
      <c r="G64" s="46"/>
      <c r="H64" s="85"/>
      <c r="I64" s="45"/>
      <c r="K64" s="21"/>
    </row>
    <row r="65" spans="2:12" s="47" customFormat="1" ht="15" customHeight="1">
      <c r="B65" s="41"/>
      <c r="C65" s="13"/>
      <c r="D65" s="21"/>
      <c r="E65" s="85"/>
      <c r="F65" s="45"/>
      <c r="G65" s="46"/>
      <c r="H65" s="85"/>
      <c r="I65" s="45"/>
      <c r="K65" s="21"/>
    </row>
    <row r="66" spans="2:12" s="47" customFormat="1" ht="15" customHeight="1">
      <c r="B66" s="41"/>
      <c r="C66" s="13" t="s">
        <v>667</v>
      </c>
      <c r="D66" s="55" t="s">
        <v>699</v>
      </c>
      <c r="E66" s="44">
        <f>SUM(E67:E67)</f>
        <v>16000</v>
      </c>
      <c r="F66" s="45"/>
      <c r="G66" s="46"/>
      <c r="H66" s="86">
        <v>15423.830000000075</v>
      </c>
      <c r="I66" s="45"/>
      <c r="K66" s="21"/>
    </row>
    <row r="67" spans="2:12" s="47" customFormat="1" ht="15" customHeight="1">
      <c r="B67" s="41"/>
      <c r="C67" s="13"/>
      <c r="D67" s="61" t="s">
        <v>700</v>
      </c>
      <c r="E67" s="85">
        <v>16000</v>
      </c>
      <c r="F67" s="45"/>
      <c r="G67" s="46"/>
      <c r="H67" s="65">
        <v>15423.830000000075</v>
      </c>
      <c r="I67" s="45"/>
      <c r="K67" s="21"/>
    </row>
    <row r="68" spans="2:12" s="47" customFormat="1" ht="15" customHeight="1">
      <c r="B68" s="41"/>
      <c r="C68" s="13"/>
      <c r="D68" s="61"/>
      <c r="E68" s="87"/>
      <c r="F68" s="45"/>
      <c r="G68" s="46"/>
      <c r="H68" s="88"/>
      <c r="I68" s="45"/>
      <c r="K68" s="21"/>
    </row>
    <row r="69" spans="2:12" s="47" customFormat="1" ht="15" customHeight="1">
      <c r="B69" s="41"/>
      <c r="C69" s="13" t="s">
        <v>701</v>
      </c>
      <c r="D69" s="55" t="s">
        <v>702</v>
      </c>
      <c r="E69" s="44">
        <f ca="1">E70</f>
        <v>17405.28</v>
      </c>
      <c r="F69" s="45"/>
      <c r="G69" s="46"/>
      <c r="H69" s="86">
        <v>1981.4400000000005</v>
      </c>
      <c r="I69" s="45"/>
      <c r="K69" s="21"/>
      <c r="L69" s="89"/>
    </row>
    <row r="70" spans="2:12" s="47" customFormat="1" ht="15" customHeight="1">
      <c r="B70" s="41"/>
      <c r="C70" s="13"/>
      <c r="D70" s="61" t="s">
        <v>703</v>
      </c>
      <c r="E70" s="85">
        <f ca="1">-SUMIF(PASSIVITA!D14:G174,D70,PASSIVITA!G14:G174)-PASSIVITA!G10</f>
        <v>17405.28</v>
      </c>
      <c r="F70" s="45"/>
      <c r="G70" s="46"/>
      <c r="H70" s="65">
        <v>1981.4400000000005</v>
      </c>
      <c r="I70" s="45"/>
      <c r="K70" s="21"/>
    </row>
    <row r="71" spans="2:12" s="47" customFormat="1" ht="15" customHeight="1">
      <c r="B71" s="41"/>
      <c r="C71" s="42"/>
      <c r="D71" s="61"/>
      <c r="E71" s="44"/>
      <c r="F71" s="45"/>
      <c r="G71" s="46"/>
      <c r="H71" s="44"/>
      <c r="I71" s="45"/>
      <c r="K71" s="21"/>
    </row>
    <row r="72" spans="2:12" s="47" customFormat="1" ht="18" customHeight="1">
      <c r="B72" s="48" t="s">
        <v>657</v>
      </c>
      <c r="C72" s="252" t="s">
        <v>704</v>
      </c>
      <c r="D72" s="252"/>
      <c r="E72" s="56"/>
      <c r="F72" s="69">
        <f ca="1">SUM(E73:E77)</f>
        <v>349210.27</v>
      </c>
      <c r="G72" s="90"/>
      <c r="H72" s="56"/>
      <c r="I72" s="69">
        <v>148000</v>
      </c>
      <c r="K72" s="21"/>
    </row>
    <row r="73" spans="2:12" s="47" customFormat="1" ht="15" customHeight="1">
      <c r="B73" s="48"/>
      <c r="C73" s="91"/>
      <c r="D73" s="21" t="s">
        <v>705</v>
      </c>
      <c r="E73" s="85">
        <f ca="1">-SUMIF(PASSIVITA!D17:G177,D73,PASSIVITA!G17:G177)+28710.27</f>
        <v>176710.27</v>
      </c>
      <c r="F73" s="66"/>
      <c r="G73" s="81"/>
      <c r="H73" s="62">
        <v>148000</v>
      </c>
      <c r="I73" s="66"/>
      <c r="K73" s="21"/>
    </row>
    <row r="74" spans="2:12" s="47" customFormat="1" ht="15" customHeight="1">
      <c r="B74" s="48"/>
      <c r="C74" s="91"/>
      <c r="D74" s="61" t="s">
        <v>706</v>
      </c>
      <c r="E74" s="85">
        <f ca="1">-SUMIF(PASSIVITA!D18:G178,D74,PASSIVITA!G18:G178)</f>
        <v>0</v>
      </c>
      <c r="F74" s="66"/>
      <c r="G74" s="81"/>
      <c r="H74" s="62">
        <v>0</v>
      </c>
      <c r="I74" s="66"/>
      <c r="K74" s="21"/>
    </row>
    <row r="75" spans="2:12" s="47" customFormat="1" ht="15" customHeight="1">
      <c r="B75" s="48"/>
      <c r="C75" s="91"/>
      <c r="D75" s="61" t="s">
        <v>1132</v>
      </c>
      <c r="E75" s="85">
        <v>125000</v>
      </c>
      <c r="F75" s="66"/>
      <c r="G75" s="81"/>
      <c r="H75" s="62">
        <v>0</v>
      </c>
      <c r="I75" s="66"/>
      <c r="K75" s="21"/>
    </row>
    <row r="76" spans="2:12" s="47" customFormat="1" ht="15" customHeight="1">
      <c r="B76" s="48"/>
      <c r="C76" s="68"/>
      <c r="D76" s="61" t="s">
        <v>1133</v>
      </c>
      <c r="E76" s="85">
        <v>7500</v>
      </c>
      <c r="F76" s="45"/>
      <c r="G76" s="46"/>
      <c r="H76" s="62"/>
      <c r="I76" s="45"/>
      <c r="K76" s="21"/>
    </row>
    <row r="77" spans="2:12" s="47" customFormat="1" ht="15" customHeight="1">
      <c r="B77" s="48"/>
      <c r="C77" s="68"/>
      <c r="D77" s="61" t="s">
        <v>1134</v>
      </c>
      <c r="E77" s="85">
        <v>40000</v>
      </c>
      <c r="F77" s="45"/>
      <c r="G77" s="46"/>
      <c r="H77" s="62"/>
      <c r="I77" s="45"/>
      <c r="K77" s="21"/>
    </row>
    <row r="78" spans="2:12" s="47" customFormat="1" ht="15" customHeight="1">
      <c r="B78" s="48"/>
      <c r="C78" s="68"/>
      <c r="D78" s="92"/>
      <c r="E78" s="62"/>
      <c r="F78" s="45"/>
      <c r="G78" s="46"/>
      <c r="H78" s="62"/>
      <c r="I78" s="45"/>
      <c r="K78" s="21"/>
    </row>
    <row r="79" spans="2:12" s="47" customFormat="1" ht="18" customHeight="1">
      <c r="B79" s="48" t="s">
        <v>669</v>
      </c>
      <c r="C79" s="252" t="s">
        <v>707</v>
      </c>
      <c r="D79" s="252"/>
      <c r="E79" s="62"/>
      <c r="F79" s="69">
        <f ca="1">SUM(E80)</f>
        <v>81439.45</v>
      </c>
      <c r="G79" s="90"/>
      <c r="H79" s="62"/>
      <c r="I79" s="69">
        <v>74925.600000000006</v>
      </c>
      <c r="K79" s="21"/>
    </row>
    <row r="80" spans="2:12" s="47" customFormat="1" ht="15" customHeight="1">
      <c r="B80" s="48"/>
      <c r="C80" s="13"/>
      <c r="D80" s="61" t="s">
        <v>708</v>
      </c>
      <c r="E80" s="85">
        <f ca="1">-SUMIF(PASSIVITA!D24:G184,D80,PASSIVITA!G24:G184)</f>
        <v>81439.45</v>
      </c>
      <c r="F80" s="66"/>
      <c r="G80" s="81"/>
      <c r="H80" s="85">
        <v>74925.600000000006</v>
      </c>
      <c r="I80" s="66"/>
      <c r="K80" s="21"/>
    </row>
    <row r="81" spans="2:11" s="47" customFormat="1" ht="15" customHeight="1">
      <c r="B81" s="48"/>
      <c r="C81" s="13"/>
      <c r="D81" s="61"/>
      <c r="E81" s="56"/>
      <c r="F81" s="66"/>
      <c r="G81" s="81"/>
      <c r="H81" s="56"/>
      <c r="I81" s="66"/>
      <c r="K81" s="21"/>
    </row>
    <row r="82" spans="2:11" s="47" customFormat="1" ht="18" customHeight="1">
      <c r="B82" s="48" t="s">
        <v>687</v>
      </c>
      <c r="C82" s="252" t="s">
        <v>276</v>
      </c>
      <c r="D82" s="252"/>
      <c r="E82" s="62"/>
      <c r="F82" s="69">
        <f ca="1">E83+E86+E89</f>
        <v>249353.13000000003</v>
      </c>
      <c r="G82" s="90"/>
      <c r="H82" s="62"/>
      <c r="I82" s="69">
        <v>123415.48999999999</v>
      </c>
      <c r="K82" s="21"/>
    </row>
    <row r="83" spans="2:11" s="67" customFormat="1" ht="15" customHeight="1">
      <c r="B83" s="48"/>
      <c r="C83" s="13" t="s">
        <v>659</v>
      </c>
      <c r="D83" s="55" t="s">
        <v>709</v>
      </c>
      <c r="E83" s="56">
        <f ca="1">+E84</f>
        <v>133766.72000000003</v>
      </c>
      <c r="F83" s="66"/>
      <c r="G83" s="81"/>
      <c r="H83" s="56">
        <v>48804.45</v>
      </c>
      <c r="I83" s="66"/>
      <c r="K83" s="93"/>
    </row>
    <row r="84" spans="2:11" s="67" customFormat="1" ht="15" customHeight="1">
      <c r="B84" s="48"/>
      <c r="C84" s="13"/>
      <c r="D84" s="61" t="s">
        <v>710</v>
      </c>
      <c r="E84" s="85">
        <f ca="1">-SUMIF(PASSIVITA!D28:G188,D84,PASSIVITA!G28:G188)</f>
        <v>133766.72000000003</v>
      </c>
      <c r="F84" s="66"/>
      <c r="G84" s="81"/>
      <c r="H84" s="85">
        <v>48804.449999999968</v>
      </c>
      <c r="I84" s="66"/>
      <c r="K84" s="93"/>
    </row>
    <row r="85" spans="2:11" s="67" customFormat="1" ht="15" customHeight="1">
      <c r="B85" s="48"/>
      <c r="C85" s="13"/>
      <c r="D85" s="55"/>
      <c r="E85" s="56"/>
      <c r="F85" s="66"/>
      <c r="G85" s="81"/>
      <c r="H85" s="56"/>
      <c r="I85" s="66"/>
      <c r="K85" s="93"/>
    </row>
    <row r="86" spans="2:11" s="67" customFormat="1" ht="15" customHeight="1">
      <c r="B86" s="48"/>
      <c r="C86" s="13" t="s">
        <v>663</v>
      </c>
      <c r="D86" s="55" t="s">
        <v>711</v>
      </c>
      <c r="E86" s="56">
        <f ca="1">SUM(E87)</f>
        <v>5823.29</v>
      </c>
      <c r="F86" s="66"/>
      <c r="G86" s="81"/>
      <c r="H86" s="56">
        <v>5823.29</v>
      </c>
      <c r="I86" s="66"/>
      <c r="K86" s="93"/>
    </row>
    <row r="87" spans="2:11" s="47" customFormat="1" ht="15" customHeight="1">
      <c r="B87" s="48"/>
      <c r="C87" s="13"/>
      <c r="D87" s="61" t="s">
        <v>712</v>
      </c>
      <c r="E87" s="85">
        <f ca="1">-SUMIF(PASSIVITA!D31:G191,D87,PASSIVITA!G31:G191)</f>
        <v>5823.29</v>
      </c>
      <c r="F87" s="45"/>
      <c r="G87" s="46"/>
      <c r="H87" s="62">
        <v>5823.29</v>
      </c>
      <c r="I87" s="45"/>
      <c r="K87" s="21"/>
    </row>
    <row r="88" spans="2:11" ht="15" customHeight="1">
      <c r="B88" s="48"/>
      <c r="D88" s="61"/>
      <c r="E88" s="62"/>
      <c r="F88" s="45"/>
      <c r="G88" s="63"/>
      <c r="H88" s="62"/>
      <c r="I88" s="64"/>
    </row>
    <row r="89" spans="2:11" s="59" customFormat="1" ht="15" customHeight="1">
      <c r="B89" s="48"/>
      <c r="C89" s="13" t="s">
        <v>679</v>
      </c>
      <c r="D89" s="55" t="s">
        <v>324</v>
      </c>
      <c r="E89" s="56">
        <f ca="1">SUM(E90:E94)</f>
        <v>109763.12</v>
      </c>
      <c r="F89" s="66"/>
      <c r="G89" s="58"/>
      <c r="H89" s="56">
        <v>68787.75</v>
      </c>
      <c r="I89" s="57"/>
      <c r="K89" s="60"/>
    </row>
    <row r="90" spans="2:11" ht="15" customHeight="1">
      <c r="B90" s="48"/>
      <c r="D90" s="61" t="s">
        <v>713</v>
      </c>
      <c r="E90" s="85">
        <f ca="1">-SUMIF(PASSIVITA!D34:G194,D90,PASSIVITA!G34:G194)+18000</f>
        <v>52002.1</v>
      </c>
      <c r="F90" s="45"/>
      <c r="G90" s="63"/>
      <c r="H90" s="62">
        <v>35702.42</v>
      </c>
      <c r="I90" s="64"/>
    </row>
    <row r="91" spans="2:11" ht="15" customHeight="1">
      <c r="B91" s="48"/>
      <c r="D91" s="61" t="s">
        <v>714</v>
      </c>
      <c r="E91" s="85">
        <f ca="1">-SUMIF(PASSIVITA!D35:G195,D91,PASSIVITA!G35:G195)</f>
        <v>9482.48</v>
      </c>
      <c r="F91" s="45"/>
      <c r="G91" s="63"/>
      <c r="H91" s="62">
        <v>13933.230000000003</v>
      </c>
      <c r="I91" s="64"/>
    </row>
    <row r="92" spans="2:11" ht="15" customHeight="1">
      <c r="B92" s="48"/>
      <c r="D92" s="61" t="s">
        <v>715</v>
      </c>
      <c r="E92" s="85">
        <f ca="1">-SUMIF(PASSIVITA!D36:G196,D92,PASSIVITA!G36:G196)</f>
        <v>48278.539999999994</v>
      </c>
      <c r="F92" s="45"/>
      <c r="G92" s="63"/>
      <c r="H92" s="62">
        <v>19152.099999999995</v>
      </c>
      <c r="I92" s="64"/>
    </row>
    <row r="93" spans="2:11" ht="15" customHeight="1">
      <c r="B93" s="48"/>
      <c r="D93" s="61" t="s">
        <v>716</v>
      </c>
      <c r="E93" s="85">
        <f ca="1">-SUMIF(PASSIVITA!D37:G197,D93,PASSIVITA!G37:G197)</f>
        <v>0</v>
      </c>
      <c r="F93" s="45"/>
      <c r="G93" s="63"/>
      <c r="H93" s="62">
        <v>0</v>
      </c>
      <c r="I93" s="64"/>
    </row>
    <row r="94" spans="2:11" ht="15" customHeight="1">
      <c r="B94" s="48"/>
      <c r="D94" s="61" t="s">
        <v>717</v>
      </c>
      <c r="E94" s="85">
        <f ca="1">-SUMIF(PASSIVITA!D38:G198,D94,PASSIVITA!G38:G198)</f>
        <v>0</v>
      </c>
      <c r="F94" s="45"/>
      <c r="G94" s="63"/>
      <c r="H94" s="62">
        <v>0</v>
      </c>
      <c r="I94" s="64"/>
    </row>
    <row r="95" spans="2:11" ht="15" customHeight="1">
      <c r="B95" s="48"/>
      <c r="D95" s="61"/>
      <c r="E95" s="62"/>
      <c r="F95" s="45"/>
      <c r="G95" s="63"/>
      <c r="H95" s="62"/>
      <c r="I95" s="64"/>
    </row>
    <row r="96" spans="2:11" ht="18" customHeight="1">
      <c r="B96" s="51" t="s">
        <v>718</v>
      </c>
      <c r="C96" s="252" t="s">
        <v>688</v>
      </c>
      <c r="D96" s="252"/>
      <c r="E96" s="71"/>
      <c r="F96" s="69">
        <f ca="1">+E97+E101</f>
        <v>0</v>
      </c>
      <c r="G96" s="50"/>
      <c r="H96" s="72"/>
      <c r="I96" s="69">
        <f>+H97</f>
        <v>19929.57</v>
      </c>
    </row>
    <row r="97" spans="2:11" s="73" customFormat="1" ht="18" customHeight="1">
      <c r="B97" s="51"/>
      <c r="C97" s="13" t="s">
        <v>659</v>
      </c>
      <c r="D97" s="55" t="s">
        <v>719</v>
      </c>
      <c r="E97" s="56">
        <f ca="1">SUM(E98:E99)</f>
        <v>0</v>
      </c>
      <c r="F97" s="69"/>
      <c r="G97" s="50"/>
      <c r="H97" s="56">
        <v>19929.57</v>
      </c>
      <c r="I97" s="49"/>
      <c r="K97" s="74"/>
    </row>
    <row r="98" spans="2:11" s="73" customFormat="1" ht="18" customHeight="1">
      <c r="B98" s="51"/>
      <c r="C98" s="75"/>
      <c r="D98" s="61" t="s">
        <v>720</v>
      </c>
      <c r="E98" s="85">
        <f ca="1">-SUMIF(PASSIVITA!D42:G202,D98,PASSIVITA!G42:G202)</f>
        <v>0</v>
      </c>
      <c r="F98" s="69"/>
      <c r="G98" s="50"/>
      <c r="H98" s="85">
        <v>19929.57</v>
      </c>
      <c r="I98" s="49"/>
      <c r="K98" s="74"/>
    </row>
    <row r="99" spans="2:11" s="73" customFormat="1" ht="18" customHeight="1">
      <c r="B99" s="51"/>
      <c r="C99" s="75"/>
      <c r="D99" s="61" t="s">
        <v>721</v>
      </c>
      <c r="E99" s="85">
        <f ca="1">-SUMIF(PASSIVITA!D43:G203,D99,PASSIVITA!G43:G203)</f>
        <v>0</v>
      </c>
      <c r="F99" s="69"/>
      <c r="G99" s="50"/>
      <c r="H99" s="85">
        <v>0</v>
      </c>
      <c r="I99" s="49"/>
      <c r="K99" s="74"/>
    </row>
    <row r="100" spans="2:11" s="73" customFormat="1" ht="18" customHeight="1">
      <c r="B100" s="51"/>
      <c r="C100" s="75"/>
      <c r="D100" s="61"/>
      <c r="E100" s="62"/>
      <c r="F100" s="69"/>
      <c r="G100" s="50"/>
      <c r="H100" s="72"/>
      <c r="I100" s="49"/>
      <c r="K100" s="74"/>
    </row>
    <row r="101" spans="2:11" s="73" customFormat="1" ht="18" customHeight="1">
      <c r="B101" s="51"/>
      <c r="C101" s="13" t="s">
        <v>692</v>
      </c>
      <c r="D101" s="55" t="s">
        <v>722</v>
      </c>
      <c r="E101" s="56">
        <f ca="1">SUM(E102:E103)</f>
        <v>0</v>
      </c>
      <c r="F101" s="69"/>
      <c r="G101" s="50"/>
      <c r="H101" s="56">
        <f>+H102+H103</f>
        <v>0</v>
      </c>
      <c r="I101" s="49"/>
      <c r="K101" s="74"/>
    </row>
    <row r="102" spans="2:11" s="73" customFormat="1" ht="18" customHeight="1">
      <c r="B102" s="51"/>
      <c r="C102" s="75"/>
      <c r="D102" s="61" t="s">
        <v>723</v>
      </c>
      <c r="E102" s="85">
        <v>0</v>
      </c>
      <c r="F102" s="69"/>
      <c r="G102" s="50"/>
      <c r="H102" s="85">
        <v>0</v>
      </c>
      <c r="I102" s="49"/>
      <c r="K102" s="74"/>
    </row>
    <row r="103" spans="2:11" s="73" customFormat="1" ht="18" customHeight="1">
      <c r="B103" s="51"/>
      <c r="C103" s="75"/>
      <c r="D103" s="61" t="s">
        <v>724</v>
      </c>
      <c r="E103" s="85">
        <f ca="1">-SUMIF(PASSIVITA!D47:G207,D103,PASSIVITA!G47:G207)</f>
        <v>0</v>
      </c>
      <c r="F103" s="69"/>
      <c r="G103" s="50"/>
      <c r="H103" s="85">
        <v>0</v>
      </c>
      <c r="I103" s="49"/>
      <c r="K103" s="74"/>
    </row>
    <row r="104" spans="2:11" ht="15" customHeight="1">
      <c r="B104" s="76"/>
      <c r="C104" s="77"/>
      <c r="D104" s="78"/>
      <c r="E104" s="79"/>
      <c r="F104" s="80"/>
      <c r="G104" s="63"/>
      <c r="H104" s="79"/>
      <c r="I104" s="80"/>
    </row>
    <row r="105" spans="2:11" ht="15" customHeight="1">
      <c r="E105" s="81"/>
      <c r="H105" s="81"/>
    </row>
    <row r="106" spans="2:11" ht="15" customHeight="1">
      <c r="D106" s="14" t="s">
        <v>725</v>
      </c>
      <c r="E106" s="81"/>
      <c r="H106" s="81"/>
    </row>
    <row r="107" spans="2:11" ht="15" customHeight="1">
      <c r="D107" s="14" t="s">
        <v>734</v>
      </c>
      <c r="E107" s="81"/>
      <c r="H107" s="81"/>
    </row>
    <row r="108" spans="2:11" ht="15" customHeight="1">
      <c r="B108" s="94" t="s">
        <v>726</v>
      </c>
      <c r="C108" s="94"/>
      <c r="D108" s="14" t="s">
        <v>727</v>
      </c>
      <c r="E108" s="95"/>
    </row>
    <row r="109" spans="2:11" ht="15" customHeight="1">
      <c r="C109" s="13" t="s">
        <v>728</v>
      </c>
      <c r="E109" s="81"/>
      <c r="H109" s="81"/>
    </row>
    <row r="110" spans="2:11" ht="15" hidden="1" customHeight="1">
      <c r="C110" s="96" t="s">
        <v>729</v>
      </c>
      <c r="D110" s="81"/>
      <c r="E110" s="97">
        <f ca="1">+E55-E8</f>
        <v>0</v>
      </c>
      <c r="H110" s="81"/>
    </row>
    <row r="111" spans="2:11" ht="15" hidden="1" customHeight="1">
      <c r="E111" s="81"/>
      <c r="H111" s="81"/>
    </row>
    <row r="112" spans="2:11" ht="15" hidden="1" customHeight="1">
      <c r="E112" s="81"/>
      <c r="H112" s="81"/>
    </row>
    <row r="113" spans="2:8" ht="15" hidden="1" customHeight="1">
      <c r="E113" s="81"/>
      <c r="H113" s="81"/>
    </row>
    <row r="114" spans="2:8" ht="15" hidden="1" customHeight="1">
      <c r="B114" s="67"/>
      <c r="C114" s="67">
        <v>2018</v>
      </c>
      <c r="D114" s="67">
        <v>2017</v>
      </c>
      <c r="E114" s="81"/>
    </row>
    <row r="115" spans="2:8" ht="15" hidden="1" customHeight="1">
      <c r="B115" s="67" t="s">
        <v>730</v>
      </c>
      <c r="C115" s="67">
        <f ca="1">F23/(F82+F96)</f>
        <v>13.12417738650403</v>
      </c>
      <c r="D115" s="67">
        <f>I23/(I82+I96)</f>
        <v>29.158562143683223</v>
      </c>
      <c r="E115" s="81"/>
      <c r="H115" s="81"/>
    </row>
    <row r="116" spans="2:8" ht="15" hidden="1" customHeight="1">
      <c r="B116" s="67" t="s">
        <v>731</v>
      </c>
      <c r="C116" s="67">
        <f ca="1">E38/F57</f>
        <v>0.40626210634384247</v>
      </c>
      <c r="D116" s="67">
        <f>H38/I57</f>
        <v>0.52552747971503111</v>
      </c>
      <c r="E116" s="81"/>
      <c r="H116" s="81"/>
    </row>
    <row r="117" spans="2:8" ht="15" hidden="1" customHeight="1">
      <c r="B117" s="98" t="s">
        <v>732</v>
      </c>
      <c r="C117" s="47">
        <f ca="1">(E38+E27-E24)/F57</f>
        <v>0.48763696762264258</v>
      </c>
      <c r="D117" s="47">
        <f>(H38+H27-H24)/I57</f>
        <v>0.55236057536657523</v>
      </c>
      <c r="E117" s="81"/>
      <c r="H117" s="81"/>
    </row>
    <row r="118" spans="2:8" ht="15" hidden="1" customHeight="1">
      <c r="D118" s="47">
        <f ca="1">(E27+E38)/F82</f>
        <v>5.2856059998123932</v>
      </c>
      <c r="E118" s="81"/>
      <c r="H118" s="81"/>
    </row>
    <row r="119" spans="2:8" ht="15" hidden="1" customHeight="1">
      <c r="E119" s="81"/>
      <c r="H119" s="81"/>
    </row>
    <row r="120" spans="2:8" ht="15" customHeight="1">
      <c r="E120" s="81"/>
      <c r="H120" s="81"/>
    </row>
    <row r="121" spans="2:8" ht="15" customHeight="1">
      <c r="E121" s="81"/>
      <c r="H121" s="81"/>
    </row>
    <row r="122" spans="2:8" ht="15" customHeight="1">
      <c r="E122" s="81"/>
      <c r="H122" s="81"/>
    </row>
    <row r="123" spans="2:8" ht="15" customHeight="1">
      <c r="E123" s="81"/>
      <c r="H123" s="81"/>
    </row>
    <row r="124" spans="2:8" ht="15" customHeight="1">
      <c r="E124" s="81"/>
      <c r="H124" s="81"/>
    </row>
    <row r="125" spans="2:8" ht="15" customHeight="1">
      <c r="E125" s="81"/>
      <c r="H125" s="81"/>
    </row>
    <row r="126" spans="2:8" ht="15" customHeight="1">
      <c r="E126" s="81"/>
      <c r="H126" s="81"/>
    </row>
    <row r="127" spans="2:8" ht="15" customHeight="1">
      <c r="E127" s="81"/>
      <c r="H127" s="81"/>
    </row>
    <row r="128" spans="2:8" ht="15" customHeight="1">
      <c r="E128" s="81"/>
      <c r="H128" s="81"/>
    </row>
    <row r="129" spans="5:8" ht="15" customHeight="1">
      <c r="E129" s="81"/>
      <c r="H129" s="81"/>
    </row>
    <row r="130" spans="5:8" ht="15" customHeight="1">
      <c r="E130" s="81"/>
      <c r="H130" s="81"/>
    </row>
    <row r="131" spans="5:8" ht="15" customHeight="1">
      <c r="E131" s="81"/>
      <c r="H131" s="81"/>
    </row>
    <row r="132" spans="5:8" ht="15" customHeight="1">
      <c r="E132" s="81"/>
      <c r="H132" s="81"/>
    </row>
    <row r="133" spans="5:8" ht="15" customHeight="1">
      <c r="E133" s="81"/>
      <c r="H133" s="81"/>
    </row>
    <row r="134" spans="5:8" ht="15" customHeight="1">
      <c r="E134" s="81"/>
      <c r="H134" s="81"/>
    </row>
    <row r="135" spans="5:8" ht="15" customHeight="1">
      <c r="E135" s="81"/>
      <c r="H135" s="81"/>
    </row>
    <row r="136" spans="5:8" ht="15" customHeight="1">
      <c r="E136" s="81"/>
      <c r="H136" s="81"/>
    </row>
    <row r="137" spans="5:8" ht="15" customHeight="1">
      <c r="E137" s="81"/>
      <c r="H137" s="81"/>
    </row>
    <row r="138" spans="5:8" ht="15" customHeight="1">
      <c r="E138" s="81"/>
      <c r="H138" s="81"/>
    </row>
    <row r="139" spans="5:8" ht="15" customHeight="1">
      <c r="E139" s="81"/>
      <c r="H139" s="81"/>
    </row>
    <row r="140" spans="5:8" ht="15" customHeight="1">
      <c r="E140" s="81"/>
      <c r="H140" s="81"/>
    </row>
    <row r="141" spans="5:8" ht="15" customHeight="1">
      <c r="E141" s="81"/>
      <c r="H141" s="81"/>
    </row>
    <row r="142" spans="5:8" ht="15" customHeight="1">
      <c r="E142" s="81"/>
      <c r="H142" s="81"/>
    </row>
    <row r="143" spans="5:8" ht="15" customHeight="1">
      <c r="E143" s="81"/>
      <c r="H143" s="81"/>
    </row>
    <row r="144" spans="5:8" ht="15" customHeight="1">
      <c r="E144" s="81"/>
      <c r="H144" s="81"/>
    </row>
    <row r="145" spans="5:8" ht="15" customHeight="1">
      <c r="E145" s="81"/>
      <c r="H145" s="81"/>
    </row>
    <row r="146" spans="5:8" ht="15" customHeight="1">
      <c r="E146" s="81"/>
      <c r="H146" s="81"/>
    </row>
    <row r="147" spans="5:8" ht="15" customHeight="1">
      <c r="E147" s="81"/>
      <c r="H147" s="81"/>
    </row>
    <row r="148" spans="5:8" ht="15" customHeight="1">
      <c r="E148" s="81"/>
      <c r="H148" s="81"/>
    </row>
    <row r="149" spans="5:8" ht="15" customHeight="1">
      <c r="E149" s="81"/>
      <c r="H149" s="81"/>
    </row>
    <row r="150" spans="5:8" ht="15" customHeight="1">
      <c r="E150" s="81"/>
      <c r="H150" s="81"/>
    </row>
    <row r="151" spans="5:8" ht="15" customHeight="1">
      <c r="E151" s="81"/>
      <c r="H151" s="81"/>
    </row>
    <row r="152" spans="5:8" ht="15" customHeight="1">
      <c r="E152" s="81"/>
      <c r="H152" s="81"/>
    </row>
    <row r="153" spans="5:8" ht="15" customHeight="1">
      <c r="E153" s="81"/>
      <c r="H153" s="81"/>
    </row>
    <row r="154" spans="5:8" ht="15" customHeight="1">
      <c r="E154" s="81"/>
      <c r="H154" s="81"/>
    </row>
    <row r="155" spans="5:8" ht="15" customHeight="1">
      <c r="E155" s="81"/>
      <c r="H155" s="81"/>
    </row>
    <row r="156" spans="5:8" ht="15" customHeight="1">
      <c r="E156" s="81"/>
      <c r="H156" s="81"/>
    </row>
    <row r="157" spans="5:8" ht="15" customHeight="1">
      <c r="E157" s="81"/>
      <c r="H157" s="81"/>
    </row>
    <row r="158" spans="5:8" ht="15" customHeight="1">
      <c r="E158" s="81"/>
      <c r="H158" s="81"/>
    </row>
    <row r="159" spans="5:8" ht="15" customHeight="1">
      <c r="E159" s="81"/>
      <c r="H159" s="81"/>
    </row>
    <row r="160" spans="5:8" ht="15" customHeight="1">
      <c r="E160" s="81"/>
      <c r="H160" s="81"/>
    </row>
    <row r="161" spans="5:8" ht="15" customHeight="1">
      <c r="E161" s="81"/>
      <c r="H161" s="81"/>
    </row>
    <row r="162" spans="5:8" ht="15" customHeight="1">
      <c r="E162" s="81"/>
      <c r="H162" s="81"/>
    </row>
    <row r="163" spans="5:8" ht="15" customHeight="1">
      <c r="E163" s="81"/>
      <c r="H163" s="81"/>
    </row>
    <row r="164" spans="5:8" ht="15" customHeight="1">
      <c r="E164" s="81"/>
      <c r="H164" s="81"/>
    </row>
    <row r="165" spans="5:8" ht="15" customHeight="1">
      <c r="E165" s="81"/>
      <c r="H165" s="81"/>
    </row>
    <row r="166" spans="5:8" ht="15" customHeight="1">
      <c r="E166" s="81"/>
      <c r="H166" s="81"/>
    </row>
    <row r="167" spans="5:8" ht="15" customHeight="1">
      <c r="E167" s="81"/>
      <c r="H167" s="81"/>
    </row>
    <row r="168" spans="5:8" ht="15" customHeight="1">
      <c r="E168" s="81"/>
      <c r="H168" s="81"/>
    </row>
    <row r="169" spans="5:8" ht="15" customHeight="1">
      <c r="E169" s="81"/>
      <c r="H169" s="81"/>
    </row>
    <row r="170" spans="5:8" ht="15" customHeight="1">
      <c r="E170" s="81"/>
      <c r="H170" s="81"/>
    </row>
    <row r="171" spans="5:8" ht="15" customHeight="1">
      <c r="E171" s="81"/>
      <c r="H171" s="81"/>
    </row>
    <row r="172" spans="5:8" ht="15" customHeight="1">
      <c r="E172" s="81"/>
      <c r="H172" s="81"/>
    </row>
    <row r="173" spans="5:8" ht="15" customHeight="1">
      <c r="E173" s="81"/>
      <c r="H173" s="81"/>
    </row>
    <row r="174" spans="5:8" ht="15" customHeight="1">
      <c r="E174" s="81"/>
      <c r="H174" s="81"/>
    </row>
    <row r="175" spans="5:8" ht="15" customHeight="1">
      <c r="E175" s="81"/>
      <c r="H175" s="81"/>
    </row>
    <row r="176" spans="5:8" ht="15" customHeight="1">
      <c r="E176" s="81"/>
      <c r="H176" s="81"/>
    </row>
    <row r="177" spans="5:8" ht="15" customHeight="1">
      <c r="E177" s="81"/>
      <c r="H177" s="81"/>
    </row>
    <row r="178" spans="5:8" ht="15" customHeight="1">
      <c r="E178" s="81"/>
      <c r="H178" s="81"/>
    </row>
    <row r="179" spans="5:8" ht="15" customHeight="1">
      <c r="E179" s="81"/>
      <c r="H179" s="81"/>
    </row>
    <row r="180" spans="5:8" ht="15" customHeight="1">
      <c r="E180" s="81"/>
      <c r="H180" s="81"/>
    </row>
    <row r="181" spans="5:8" ht="15" customHeight="1">
      <c r="E181" s="81"/>
      <c r="H181" s="81"/>
    </row>
    <row r="182" spans="5:8" ht="15" customHeight="1">
      <c r="E182" s="81"/>
      <c r="H182" s="81"/>
    </row>
    <row r="183" spans="5:8" ht="15" customHeight="1">
      <c r="E183" s="81"/>
      <c r="H183" s="81"/>
    </row>
    <row r="184" spans="5:8" ht="15" customHeight="1">
      <c r="E184" s="81"/>
      <c r="H184" s="81"/>
    </row>
    <row r="185" spans="5:8" ht="15" customHeight="1">
      <c r="E185" s="81"/>
      <c r="H185" s="81"/>
    </row>
    <row r="186" spans="5:8" ht="15" customHeight="1">
      <c r="E186" s="81"/>
      <c r="H186" s="81"/>
    </row>
    <row r="187" spans="5:8" ht="15" customHeight="1">
      <c r="E187" s="81"/>
      <c r="H187" s="81"/>
    </row>
    <row r="188" spans="5:8" ht="15" customHeight="1">
      <c r="E188" s="81"/>
      <c r="H188" s="81"/>
    </row>
    <row r="189" spans="5:8" ht="15" customHeight="1">
      <c r="E189" s="81"/>
      <c r="H189" s="81"/>
    </row>
    <row r="190" spans="5:8" ht="15" customHeight="1">
      <c r="E190" s="81"/>
      <c r="H190" s="81"/>
    </row>
    <row r="191" spans="5:8" ht="15" customHeight="1">
      <c r="E191" s="81"/>
      <c r="H191" s="81"/>
    </row>
    <row r="192" spans="5:8" ht="15" customHeight="1">
      <c r="E192" s="81"/>
      <c r="H192" s="81"/>
    </row>
    <row r="193" spans="5:8" ht="15" customHeight="1">
      <c r="E193" s="81"/>
      <c r="H193" s="81"/>
    </row>
    <row r="194" spans="5:8" ht="15" customHeight="1">
      <c r="E194" s="81"/>
      <c r="H194" s="81"/>
    </row>
    <row r="195" spans="5:8" ht="15" customHeight="1">
      <c r="E195" s="81"/>
      <c r="H195" s="81"/>
    </row>
    <row r="196" spans="5:8" ht="15" customHeight="1">
      <c r="E196" s="81"/>
      <c r="H196" s="81"/>
    </row>
    <row r="197" spans="5:8" ht="15" customHeight="1">
      <c r="E197" s="81"/>
      <c r="H197" s="81"/>
    </row>
    <row r="198" spans="5:8" ht="15" customHeight="1">
      <c r="E198" s="81"/>
      <c r="H198" s="81"/>
    </row>
    <row r="199" spans="5:8" ht="15" customHeight="1">
      <c r="E199" s="81"/>
      <c r="H199" s="81"/>
    </row>
    <row r="200" spans="5:8" ht="15" customHeight="1">
      <c r="E200" s="81"/>
      <c r="H200" s="81"/>
    </row>
    <row r="201" spans="5:8" ht="15" customHeight="1">
      <c r="E201" s="81"/>
      <c r="H201" s="81"/>
    </row>
    <row r="202" spans="5:8" ht="15" customHeight="1">
      <c r="E202" s="81"/>
      <c r="H202" s="81"/>
    </row>
    <row r="203" spans="5:8" ht="15" customHeight="1">
      <c r="E203" s="81"/>
      <c r="H203" s="81"/>
    </row>
    <row r="204" spans="5:8" ht="15" customHeight="1">
      <c r="E204" s="81"/>
      <c r="H204" s="81"/>
    </row>
    <row r="205" spans="5:8" ht="15" customHeight="1">
      <c r="E205" s="81"/>
      <c r="H205" s="81"/>
    </row>
    <row r="206" spans="5:8" ht="15" customHeight="1">
      <c r="E206" s="81"/>
      <c r="H206" s="81"/>
    </row>
    <row r="207" spans="5:8" ht="15" customHeight="1">
      <c r="E207" s="81"/>
      <c r="H207" s="81"/>
    </row>
    <row r="208" spans="5:8" ht="15" customHeight="1">
      <c r="E208" s="81"/>
      <c r="H208" s="81"/>
    </row>
    <row r="209" spans="5:8" ht="15" customHeight="1">
      <c r="E209" s="81"/>
      <c r="H209" s="81"/>
    </row>
    <row r="210" spans="5:8" ht="15" customHeight="1">
      <c r="E210" s="81"/>
      <c r="H210" s="81"/>
    </row>
    <row r="211" spans="5:8" ht="15" customHeight="1">
      <c r="E211" s="81"/>
      <c r="H211" s="81"/>
    </row>
    <row r="212" spans="5:8" ht="15" customHeight="1">
      <c r="E212" s="81"/>
      <c r="H212" s="81"/>
    </row>
    <row r="213" spans="5:8" ht="15" customHeight="1">
      <c r="E213" s="81"/>
      <c r="H213" s="81"/>
    </row>
    <row r="214" spans="5:8" ht="15" customHeight="1">
      <c r="E214" s="81"/>
      <c r="H214" s="81"/>
    </row>
    <row r="215" spans="5:8" ht="15" customHeight="1">
      <c r="E215" s="81"/>
      <c r="H215" s="81"/>
    </row>
    <row r="216" spans="5:8" ht="15" customHeight="1">
      <c r="E216" s="81"/>
      <c r="H216" s="81"/>
    </row>
    <row r="217" spans="5:8" ht="15" customHeight="1">
      <c r="E217" s="81"/>
      <c r="H217" s="81"/>
    </row>
    <row r="218" spans="5:8" ht="15" customHeight="1">
      <c r="E218" s="81"/>
      <c r="H218" s="81"/>
    </row>
    <row r="219" spans="5:8" ht="15" customHeight="1">
      <c r="E219" s="81"/>
      <c r="H219" s="81"/>
    </row>
    <row r="220" spans="5:8" ht="15" customHeight="1">
      <c r="E220" s="81"/>
      <c r="H220" s="81"/>
    </row>
    <row r="221" spans="5:8" ht="15" customHeight="1">
      <c r="E221" s="81"/>
      <c r="H221" s="81"/>
    </row>
    <row r="222" spans="5:8" ht="15" customHeight="1">
      <c r="E222" s="81"/>
      <c r="H222" s="81"/>
    </row>
    <row r="223" spans="5:8" ht="15" customHeight="1">
      <c r="E223" s="81"/>
      <c r="H223" s="81"/>
    </row>
    <row r="224" spans="5:8" ht="15" customHeight="1">
      <c r="E224" s="81"/>
      <c r="H224" s="81"/>
    </row>
    <row r="225" spans="5:8" ht="15" customHeight="1">
      <c r="E225" s="81"/>
      <c r="H225" s="81"/>
    </row>
    <row r="226" spans="5:8" ht="15" customHeight="1">
      <c r="E226" s="81"/>
      <c r="H226" s="81"/>
    </row>
    <row r="227" spans="5:8" ht="15" customHeight="1">
      <c r="E227" s="81"/>
      <c r="H227" s="81"/>
    </row>
    <row r="228" spans="5:8" ht="15" customHeight="1">
      <c r="E228" s="81"/>
      <c r="H228" s="81"/>
    </row>
    <row r="229" spans="5:8" ht="15" customHeight="1">
      <c r="E229" s="81"/>
      <c r="H229" s="81"/>
    </row>
    <row r="230" spans="5:8" ht="15" customHeight="1">
      <c r="E230" s="81"/>
      <c r="H230" s="81"/>
    </row>
    <row r="231" spans="5:8" ht="15" customHeight="1">
      <c r="E231" s="81"/>
      <c r="H231" s="81"/>
    </row>
    <row r="232" spans="5:8" ht="15" customHeight="1">
      <c r="E232" s="81"/>
      <c r="H232" s="81"/>
    </row>
    <row r="233" spans="5:8" ht="15" customHeight="1">
      <c r="E233" s="81"/>
      <c r="H233" s="81"/>
    </row>
    <row r="234" spans="5:8" ht="15" customHeight="1">
      <c r="E234" s="81"/>
      <c r="H234" s="81"/>
    </row>
    <row r="235" spans="5:8" ht="15" customHeight="1">
      <c r="E235" s="81"/>
      <c r="H235" s="81"/>
    </row>
    <row r="236" spans="5:8" ht="15" customHeight="1">
      <c r="E236" s="81"/>
      <c r="H236" s="81"/>
    </row>
    <row r="237" spans="5:8" ht="15" customHeight="1">
      <c r="E237" s="81"/>
      <c r="H237" s="81"/>
    </row>
    <row r="238" spans="5:8" ht="15" customHeight="1">
      <c r="E238" s="81"/>
      <c r="H238" s="81"/>
    </row>
    <row r="239" spans="5:8" ht="15" customHeight="1">
      <c r="E239" s="81"/>
      <c r="H239" s="81"/>
    </row>
    <row r="240" spans="5:8" ht="15" customHeight="1">
      <c r="E240" s="81"/>
      <c r="H240" s="81"/>
    </row>
    <row r="241" spans="5:8" ht="15" customHeight="1">
      <c r="E241" s="81"/>
      <c r="H241" s="81"/>
    </row>
    <row r="242" spans="5:8" ht="15" customHeight="1">
      <c r="E242" s="81"/>
      <c r="H242" s="81"/>
    </row>
    <row r="243" spans="5:8" ht="15" customHeight="1">
      <c r="E243" s="81"/>
      <c r="H243" s="81"/>
    </row>
    <row r="244" spans="5:8" ht="15" customHeight="1">
      <c r="E244" s="81"/>
      <c r="H244" s="81"/>
    </row>
    <row r="245" spans="5:8" ht="15" customHeight="1">
      <c r="E245" s="81"/>
      <c r="H245" s="81"/>
    </row>
    <row r="246" spans="5:8" ht="15" customHeight="1">
      <c r="E246" s="81"/>
      <c r="H246" s="81"/>
    </row>
    <row r="247" spans="5:8" ht="15" customHeight="1">
      <c r="E247" s="81"/>
      <c r="H247" s="81"/>
    </row>
    <row r="248" spans="5:8" ht="15" customHeight="1">
      <c r="E248" s="81"/>
      <c r="H248" s="81"/>
    </row>
    <row r="249" spans="5:8" ht="15" customHeight="1">
      <c r="E249" s="81"/>
      <c r="H249" s="81"/>
    </row>
    <row r="250" spans="5:8" ht="15" customHeight="1">
      <c r="E250" s="81"/>
      <c r="H250" s="81"/>
    </row>
    <row r="251" spans="5:8" ht="15" customHeight="1">
      <c r="E251" s="81"/>
      <c r="H251" s="81"/>
    </row>
    <row r="252" spans="5:8" ht="15" customHeight="1">
      <c r="E252" s="81"/>
      <c r="H252" s="81"/>
    </row>
    <row r="253" spans="5:8" ht="15" customHeight="1">
      <c r="E253" s="81"/>
      <c r="H253" s="81"/>
    </row>
    <row r="254" spans="5:8" ht="15" customHeight="1">
      <c r="E254" s="81"/>
      <c r="H254" s="81"/>
    </row>
    <row r="255" spans="5:8" ht="15" customHeight="1">
      <c r="E255" s="81"/>
      <c r="H255" s="81"/>
    </row>
    <row r="256" spans="5:8" ht="15" customHeight="1">
      <c r="E256" s="81"/>
      <c r="H256" s="81"/>
    </row>
    <row r="257" spans="5:8" ht="15" customHeight="1">
      <c r="E257" s="81"/>
      <c r="H257" s="81"/>
    </row>
    <row r="258" spans="5:8" ht="15" customHeight="1">
      <c r="E258" s="81"/>
      <c r="H258" s="81"/>
    </row>
    <row r="259" spans="5:8" ht="15" customHeight="1">
      <c r="E259" s="81"/>
      <c r="H259" s="81"/>
    </row>
    <row r="260" spans="5:8" ht="15" customHeight="1">
      <c r="E260" s="81"/>
      <c r="H260" s="81"/>
    </row>
    <row r="261" spans="5:8" ht="15" customHeight="1">
      <c r="E261" s="81"/>
      <c r="H261" s="81"/>
    </row>
    <row r="262" spans="5:8" ht="15" customHeight="1">
      <c r="E262" s="81"/>
      <c r="H262" s="81"/>
    </row>
    <row r="263" spans="5:8" ht="15" customHeight="1">
      <c r="E263" s="81"/>
      <c r="H263" s="81"/>
    </row>
    <row r="264" spans="5:8" ht="15" customHeight="1">
      <c r="E264" s="81"/>
      <c r="H264" s="81"/>
    </row>
    <row r="265" spans="5:8" ht="15" customHeight="1">
      <c r="E265" s="81"/>
      <c r="H265" s="81"/>
    </row>
    <row r="266" spans="5:8" ht="15" customHeight="1">
      <c r="E266" s="81"/>
      <c r="H266" s="81"/>
    </row>
    <row r="267" spans="5:8" ht="15" customHeight="1">
      <c r="E267" s="81"/>
      <c r="H267" s="81"/>
    </row>
    <row r="268" spans="5:8" ht="15" customHeight="1">
      <c r="E268" s="81"/>
      <c r="H268" s="81"/>
    </row>
    <row r="269" spans="5:8" ht="15" customHeight="1">
      <c r="E269" s="81"/>
      <c r="H269" s="81"/>
    </row>
    <row r="270" spans="5:8" ht="15" customHeight="1">
      <c r="E270" s="81"/>
      <c r="H270" s="81"/>
    </row>
    <row r="271" spans="5:8" ht="15" customHeight="1">
      <c r="E271" s="81"/>
      <c r="H271" s="81"/>
    </row>
    <row r="272" spans="5:8" ht="15" customHeight="1">
      <c r="E272" s="81"/>
      <c r="H272" s="81"/>
    </row>
    <row r="273" spans="5:8" ht="15" customHeight="1">
      <c r="E273" s="81"/>
      <c r="H273" s="81"/>
    </row>
    <row r="274" spans="5:8" ht="15" customHeight="1">
      <c r="E274" s="81"/>
      <c r="H274" s="81"/>
    </row>
    <row r="275" spans="5:8" ht="15" customHeight="1">
      <c r="E275" s="81"/>
      <c r="H275" s="81"/>
    </row>
    <row r="276" spans="5:8" ht="15" customHeight="1">
      <c r="E276" s="81"/>
      <c r="H276" s="81"/>
    </row>
    <row r="277" spans="5:8" ht="15" customHeight="1">
      <c r="E277" s="81"/>
      <c r="H277" s="81"/>
    </row>
    <row r="278" spans="5:8" ht="15" customHeight="1">
      <c r="E278" s="81"/>
      <c r="H278" s="81"/>
    </row>
    <row r="279" spans="5:8" ht="15" customHeight="1">
      <c r="E279" s="81"/>
      <c r="H279" s="81"/>
    </row>
    <row r="280" spans="5:8" ht="15" customHeight="1">
      <c r="E280" s="81"/>
      <c r="H280" s="81"/>
    </row>
    <row r="281" spans="5:8" ht="15" customHeight="1">
      <c r="E281" s="81"/>
      <c r="H281" s="81"/>
    </row>
    <row r="282" spans="5:8" ht="15" customHeight="1">
      <c r="E282" s="81"/>
      <c r="H282" s="81"/>
    </row>
    <row r="283" spans="5:8" ht="15" customHeight="1">
      <c r="E283" s="81"/>
      <c r="H283" s="81"/>
    </row>
    <row r="284" spans="5:8" ht="15" customHeight="1">
      <c r="E284" s="81"/>
      <c r="H284" s="81"/>
    </row>
    <row r="285" spans="5:8" ht="15" customHeight="1">
      <c r="E285" s="81"/>
      <c r="H285" s="81"/>
    </row>
    <row r="286" spans="5:8" ht="15" customHeight="1">
      <c r="E286" s="81"/>
      <c r="H286" s="81"/>
    </row>
    <row r="287" spans="5:8" ht="15" customHeight="1">
      <c r="E287" s="81"/>
      <c r="H287" s="81"/>
    </row>
    <row r="288" spans="5:8" ht="15" customHeight="1">
      <c r="E288" s="81"/>
      <c r="H288" s="81"/>
    </row>
    <row r="289" spans="5:8" ht="15" customHeight="1">
      <c r="E289" s="81"/>
      <c r="H289" s="81"/>
    </row>
    <row r="290" spans="5:8" ht="15" customHeight="1">
      <c r="E290" s="81"/>
      <c r="H290" s="81"/>
    </row>
    <row r="291" spans="5:8" ht="15" customHeight="1">
      <c r="E291" s="81"/>
      <c r="H291" s="81"/>
    </row>
    <row r="292" spans="5:8" ht="15" customHeight="1">
      <c r="E292" s="81"/>
      <c r="H292" s="81"/>
    </row>
    <row r="293" spans="5:8" ht="15" customHeight="1">
      <c r="E293" s="81"/>
      <c r="H293" s="81"/>
    </row>
    <row r="294" spans="5:8" ht="15" customHeight="1">
      <c r="E294" s="81"/>
      <c r="H294" s="81"/>
    </row>
    <row r="295" spans="5:8" ht="15" customHeight="1">
      <c r="E295" s="81"/>
      <c r="H295" s="81"/>
    </row>
    <row r="296" spans="5:8" ht="15" customHeight="1">
      <c r="E296" s="81"/>
      <c r="H296" s="81"/>
    </row>
    <row r="297" spans="5:8" ht="15" customHeight="1">
      <c r="E297" s="81"/>
      <c r="H297" s="81"/>
    </row>
    <row r="298" spans="5:8" ht="15" customHeight="1">
      <c r="E298" s="81"/>
      <c r="H298" s="81"/>
    </row>
    <row r="299" spans="5:8" ht="15" customHeight="1">
      <c r="E299" s="81"/>
      <c r="H299" s="81"/>
    </row>
    <row r="300" spans="5:8" ht="15" customHeight="1">
      <c r="E300" s="81"/>
      <c r="H300" s="81"/>
    </row>
    <row r="301" spans="5:8" ht="15" customHeight="1">
      <c r="E301" s="81"/>
      <c r="H301" s="81"/>
    </row>
    <row r="302" spans="5:8" ht="15" customHeight="1">
      <c r="E302" s="81"/>
      <c r="H302" s="81"/>
    </row>
    <row r="303" spans="5:8" ht="15" customHeight="1">
      <c r="E303" s="81"/>
      <c r="H303" s="81"/>
    </row>
    <row r="304" spans="5:8" ht="15" customHeight="1">
      <c r="E304" s="81"/>
      <c r="H304" s="81"/>
    </row>
    <row r="305" spans="5:8" ht="15" customHeight="1">
      <c r="E305" s="81"/>
      <c r="H305" s="81"/>
    </row>
    <row r="306" spans="5:8" ht="15" customHeight="1">
      <c r="E306" s="81"/>
      <c r="H306" s="81"/>
    </row>
    <row r="307" spans="5:8" ht="15" customHeight="1">
      <c r="E307" s="81"/>
      <c r="H307" s="81"/>
    </row>
    <row r="308" spans="5:8" ht="15" customHeight="1">
      <c r="E308" s="81"/>
      <c r="H308" s="81"/>
    </row>
    <row r="309" spans="5:8" ht="15" customHeight="1">
      <c r="E309" s="81"/>
      <c r="H309" s="81"/>
    </row>
    <row r="310" spans="5:8" ht="15" customHeight="1">
      <c r="E310" s="81"/>
      <c r="H310" s="81"/>
    </row>
    <row r="311" spans="5:8" ht="15" customHeight="1">
      <c r="E311" s="81"/>
      <c r="H311" s="81"/>
    </row>
    <row r="312" spans="5:8" ht="15" customHeight="1">
      <c r="E312" s="81"/>
      <c r="H312" s="81"/>
    </row>
    <row r="313" spans="5:8" ht="15" customHeight="1">
      <c r="E313" s="81"/>
      <c r="H313" s="81"/>
    </row>
    <row r="314" spans="5:8" ht="15" customHeight="1">
      <c r="E314" s="81"/>
      <c r="H314" s="81"/>
    </row>
    <row r="315" spans="5:8" ht="15" customHeight="1">
      <c r="E315" s="81"/>
      <c r="H315" s="81"/>
    </row>
    <row r="316" spans="5:8" ht="15" customHeight="1">
      <c r="E316" s="81"/>
      <c r="H316" s="81"/>
    </row>
    <row r="317" spans="5:8" ht="15" customHeight="1">
      <c r="E317" s="81"/>
      <c r="H317" s="81"/>
    </row>
    <row r="318" spans="5:8" ht="15" customHeight="1">
      <c r="E318" s="81"/>
      <c r="H318" s="81"/>
    </row>
    <row r="319" spans="5:8" ht="15" customHeight="1">
      <c r="E319" s="81"/>
      <c r="H319" s="81"/>
    </row>
    <row r="320" spans="5:8" ht="15" customHeight="1">
      <c r="E320" s="81"/>
      <c r="H320" s="81"/>
    </row>
    <row r="321" spans="5:8" ht="15" customHeight="1">
      <c r="E321" s="81"/>
      <c r="H321" s="81"/>
    </row>
    <row r="322" spans="5:8" ht="15" customHeight="1">
      <c r="E322" s="81"/>
      <c r="H322" s="81"/>
    </row>
    <row r="323" spans="5:8" ht="15" customHeight="1">
      <c r="E323" s="81"/>
      <c r="H323" s="81"/>
    </row>
    <row r="324" spans="5:8" ht="15" customHeight="1">
      <c r="E324" s="81"/>
      <c r="H324" s="81"/>
    </row>
    <row r="325" spans="5:8" ht="15" customHeight="1">
      <c r="E325" s="81"/>
      <c r="H325" s="81"/>
    </row>
    <row r="326" spans="5:8" ht="15" customHeight="1">
      <c r="E326" s="81"/>
      <c r="H326" s="81"/>
    </row>
    <row r="327" spans="5:8" ht="15" customHeight="1">
      <c r="E327" s="81"/>
      <c r="H327" s="81"/>
    </row>
    <row r="328" spans="5:8" ht="15" customHeight="1">
      <c r="E328" s="81"/>
      <c r="H328" s="81"/>
    </row>
    <row r="329" spans="5:8" ht="15" customHeight="1">
      <c r="E329" s="81"/>
      <c r="H329" s="81"/>
    </row>
    <row r="330" spans="5:8" ht="15" customHeight="1">
      <c r="E330" s="81"/>
      <c r="H330" s="81"/>
    </row>
    <row r="331" spans="5:8" ht="15" customHeight="1">
      <c r="E331" s="81"/>
      <c r="H331" s="81"/>
    </row>
    <row r="332" spans="5:8" ht="15" customHeight="1">
      <c r="E332" s="81"/>
      <c r="H332" s="81"/>
    </row>
    <row r="333" spans="5:8" ht="15" customHeight="1">
      <c r="E333" s="81"/>
      <c r="H333" s="81"/>
    </row>
    <row r="334" spans="5:8" ht="15" customHeight="1">
      <c r="E334" s="81"/>
      <c r="H334" s="81"/>
    </row>
    <row r="335" spans="5:8" ht="15" customHeight="1">
      <c r="E335" s="81"/>
      <c r="H335" s="81"/>
    </row>
    <row r="336" spans="5:8" ht="15" customHeight="1">
      <c r="E336" s="81"/>
      <c r="H336" s="81"/>
    </row>
    <row r="337" spans="5:8" ht="15" customHeight="1">
      <c r="E337" s="81"/>
      <c r="H337" s="81"/>
    </row>
    <row r="338" spans="5:8" ht="15" customHeight="1">
      <c r="E338" s="81"/>
      <c r="H338" s="81"/>
    </row>
    <row r="339" spans="5:8" ht="15" customHeight="1">
      <c r="E339" s="81"/>
      <c r="H339" s="81"/>
    </row>
    <row r="340" spans="5:8" ht="15" customHeight="1">
      <c r="E340" s="81"/>
      <c r="H340" s="81"/>
    </row>
    <row r="341" spans="5:8" ht="15" customHeight="1">
      <c r="E341" s="81"/>
      <c r="H341" s="81"/>
    </row>
    <row r="342" spans="5:8" ht="15" customHeight="1">
      <c r="E342" s="81"/>
      <c r="H342" s="81"/>
    </row>
    <row r="343" spans="5:8" ht="15" customHeight="1">
      <c r="E343" s="81"/>
      <c r="H343" s="81"/>
    </row>
    <row r="344" spans="5:8" ht="15" customHeight="1">
      <c r="E344" s="81"/>
      <c r="H344" s="81"/>
    </row>
    <row r="345" spans="5:8" ht="15" customHeight="1">
      <c r="E345" s="81"/>
      <c r="H345" s="81"/>
    </row>
    <row r="346" spans="5:8" ht="15" customHeight="1">
      <c r="E346" s="81"/>
      <c r="H346" s="81"/>
    </row>
    <row r="347" spans="5:8" ht="15" customHeight="1">
      <c r="E347" s="81"/>
      <c r="H347" s="81"/>
    </row>
    <row r="348" spans="5:8" ht="15" customHeight="1">
      <c r="E348" s="81"/>
      <c r="H348" s="81"/>
    </row>
    <row r="349" spans="5:8" ht="15" customHeight="1">
      <c r="E349" s="81"/>
      <c r="H349" s="81"/>
    </row>
    <row r="350" spans="5:8" ht="15" customHeight="1">
      <c r="E350" s="81"/>
      <c r="H350" s="81"/>
    </row>
    <row r="351" spans="5:8" ht="15" customHeight="1">
      <c r="E351" s="81"/>
      <c r="H351" s="81"/>
    </row>
    <row r="352" spans="5:8" ht="15" customHeight="1">
      <c r="E352" s="81"/>
      <c r="H352" s="81"/>
    </row>
    <row r="353" spans="5:8" ht="15" customHeight="1">
      <c r="E353" s="81"/>
      <c r="H353" s="81"/>
    </row>
    <row r="354" spans="5:8" ht="15" customHeight="1">
      <c r="E354" s="81"/>
      <c r="H354" s="81"/>
    </row>
    <row r="355" spans="5:8" ht="15" customHeight="1">
      <c r="E355" s="81"/>
      <c r="H355" s="81"/>
    </row>
    <row r="356" spans="5:8" ht="15" customHeight="1">
      <c r="E356" s="81"/>
      <c r="H356" s="81"/>
    </row>
    <row r="357" spans="5:8" ht="15" customHeight="1">
      <c r="E357" s="81"/>
      <c r="H357" s="81"/>
    </row>
    <row r="358" spans="5:8" ht="15" customHeight="1">
      <c r="E358" s="81"/>
      <c r="H358" s="81"/>
    </row>
    <row r="359" spans="5:8" ht="15" customHeight="1">
      <c r="E359" s="81"/>
      <c r="H359" s="81"/>
    </row>
    <row r="360" spans="5:8" ht="15" customHeight="1">
      <c r="E360" s="81"/>
      <c r="H360" s="81"/>
    </row>
    <row r="361" spans="5:8" ht="15" customHeight="1">
      <c r="E361" s="81"/>
      <c r="H361" s="81"/>
    </row>
    <row r="362" spans="5:8" ht="15" customHeight="1">
      <c r="E362" s="81"/>
      <c r="H362" s="81"/>
    </row>
    <row r="363" spans="5:8" ht="15" customHeight="1">
      <c r="E363" s="81"/>
      <c r="H363" s="81"/>
    </row>
    <row r="364" spans="5:8" ht="15" customHeight="1">
      <c r="E364" s="81"/>
      <c r="H364" s="81"/>
    </row>
    <row r="365" spans="5:8" ht="15" customHeight="1">
      <c r="E365" s="81"/>
      <c r="H365" s="81"/>
    </row>
    <row r="366" spans="5:8" ht="15" customHeight="1">
      <c r="E366" s="81"/>
      <c r="H366" s="81"/>
    </row>
    <row r="367" spans="5:8" ht="15" customHeight="1">
      <c r="E367" s="81"/>
      <c r="H367" s="81"/>
    </row>
    <row r="368" spans="5:8" ht="15" customHeight="1">
      <c r="E368" s="81"/>
      <c r="H368" s="81"/>
    </row>
    <row r="369" spans="5:8" ht="15" customHeight="1">
      <c r="E369" s="81"/>
      <c r="H369" s="81"/>
    </row>
    <row r="370" spans="5:8" ht="15" customHeight="1">
      <c r="E370" s="81"/>
      <c r="H370" s="81"/>
    </row>
    <row r="371" spans="5:8" ht="15" customHeight="1">
      <c r="E371" s="81"/>
      <c r="H371" s="81"/>
    </row>
    <row r="372" spans="5:8" ht="15" customHeight="1">
      <c r="E372" s="81"/>
      <c r="H372" s="81"/>
    </row>
    <row r="373" spans="5:8" ht="15" customHeight="1">
      <c r="E373" s="81"/>
      <c r="H373" s="81"/>
    </row>
    <row r="374" spans="5:8" ht="15" customHeight="1">
      <c r="E374" s="81"/>
      <c r="H374" s="81"/>
    </row>
    <row r="375" spans="5:8" ht="15" customHeight="1">
      <c r="E375" s="81"/>
      <c r="H375" s="81"/>
    </row>
    <row r="376" spans="5:8" ht="15" customHeight="1">
      <c r="E376" s="81"/>
      <c r="H376" s="81"/>
    </row>
    <row r="377" spans="5:8" ht="15" customHeight="1">
      <c r="E377" s="81"/>
      <c r="H377" s="81"/>
    </row>
    <row r="378" spans="5:8" ht="15" customHeight="1">
      <c r="E378" s="81"/>
      <c r="H378" s="81"/>
    </row>
    <row r="379" spans="5:8" ht="15" customHeight="1">
      <c r="E379" s="81"/>
      <c r="H379" s="81"/>
    </row>
    <row r="380" spans="5:8" ht="15" customHeight="1">
      <c r="E380" s="81"/>
      <c r="H380" s="81"/>
    </row>
    <row r="381" spans="5:8" ht="15" customHeight="1">
      <c r="E381" s="81"/>
      <c r="H381" s="81"/>
    </row>
    <row r="382" spans="5:8" ht="15" customHeight="1">
      <c r="E382" s="81"/>
      <c r="H382" s="81"/>
    </row>
    <row r="383" spans="5:8" ht="15" customHeight="1">
      <c r="E383" s="81"/>
      <c r="H383" s="81"/>
    </row>
    <row r="384" spans="5:8" ht="15" customHeight="1">
      <c r="E384" s="81"/>
      <c r="H384" s="81"/>
    </row>
  </sheetData>
  <mergeCells count="17">
    <mergeCell ref="C12:D12"/>
    <mergeCell ref="E7:F7"/>
    <mergeCell ref="H7:I7"/>
    <mergeCell ref="E8:F8"/>
    <mergeCell ref="H8:I8"/>
    <mergeCell ref="C10:D10"/>
    <mergeCell ref="C23:D23"/>
    <mergeCell ref="C43:D43"/>
    <mergeCell ref="E54:F54"/>
    <mergeCell ref="H54:I54"/>
    <mergeCell ref="E55:F55"/>
    <mergeCell ref="H55:I55"/>
    <mergeCell ref="C57:D57"/>
    <mergeCell ref="C72:D72"/>
    <mergeCell ref="C79:D79"/>
    <mergeCell ref="C82:D82"/>
    <mergeCell ref="C96:D9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B5" sqref="B5"/>
    </sheetView>
  </sheetViews>
  <sheetFormatPr defaultRowHeight="14.5"/>
  <cols>
    <col min="1" max="1" width="46.90625" bestFit="1" customWidth="1"/>
    <col min="2" max="2" width="20.36328125" bestFit="1" customWidth="1"/>
  </cols>
  <sheetData>
    <row r="3" spans="1:2">
      <c r="A3" s="122" t="s">
        <v>822</v>
      </c>
      <c r="B3" s="123" t="s">
        <v>825</v>
      </c>
    </row>
    <row r="4" spans="1:2">
      <c r="A4" s="124" t="s">
        <v>803</v>
      </c>
      <c r="B4" s="130">
        <v>7919.3499999999995</v>
      </c>
    </row>
    <row r="5" spans="1:2">
      <c r="A5" s="125" t="s">
        <v>792</v>
      </c>
      <c r="B5" s="128">
        <v>2542187.7800000007</v>
      </c>
    </row>
    <row r="6" spans="1:2">
      <c r="A6" s="125" t="s">
        <v>812</v>
      </c>
      <c r="B6" s="131">
        <v>1542.42</v>
      </c>
    </row>
    <row r="7" spans="1:2">
      <c r="A7" s="125" t="s">
        <v>761</v>
      </c>
      <c r="B7" s="131">
        <v>284725.94</v>
      </c>
    </row>
    <row r="8" spans="1:2">
      <c r="A8" s="125" t="s">
        <v>476</v>
      </c>
      <c r="B8" s="131">
        <v>10578.66</v>
      </c>
    </row>
    <row r="9" spans="1:2">
      <c r="A9" s="125" t="s">
        <v>763</v>
      </c>
      <c r="B9" s="131">
        <v>152737.72</v>
      </c>
    </row>
    <row r="10" spans="1:2">
      <c r="A10" s="125" t="s">
        <v>804</v>
      </c>
      <c r="B10" s="131">
        <v>13421.69</v>
      </c>
    </row>
    <row r="11" spans="1:2">
      <c r="A11" s="125" t="s">
        <v>793</v>
      </c>
      <c r="B11" s="131">
        <v>56749.83</v>
      </c>
    </row>
    <row r="12" spans="1:2">
      <c r="A12" s="125" t="s">
        <v>813</v>
      </c>
      <c r="B12" s="131">
        <v>114611.09</v>
      </c>
    </row>
    <row r="13" spans="1:2">
      <c r="A13" s="125" t="s">
        <v>814</v>
      </c>
      <c r="B13" s="131">
        <v>19274.949999999997</v>
      </c>
    </row>
    <row r="14" spans="1:2">
      <c r="A14" s="125" t="s">
        <v>815</v>
      </c>
      <c r="B14" s="131">
        <v>177392.89</v>
      </c>
    </row>
    <row r="15" spans="1:2">
      <c r="A15" s="125" t="s">
        <v>816</v>
      </c>
      <c r="B15" s="131">
        <v>39343.75</v>
      </c>
    </row>
    <row r="16" spans="1:2">
      <c r="A16" s="125" t="s">
        <v>818</v>
      </c>
      <c r="B16" s="131">
        <v>83000</v>
      </c>
    </row>
    <row r="17" spans="1:2">
      <c r="A17" s="125" t="s">
        <v>502</v>
      </c>
      <c r="B17" s="131">
        <v>56087.22</v>
      </c>
    </row>
    <row r="18" spans="1:2">
      <c r="A18" s="125" t="s">
        <v>819</v>
      </c>
      <c r="B18" s="131">
        <v>58372.110000000008</v>
      </c>
    </row>
    <row r="19" spans="1:2">
      <c r="A19" s="125" t="s">
        <v>799</v>
      </c>
      <c r="B19" s="131">
        <v>46534.28</v>
      </c>
    </row>
    <row r="20" spans="1:2">
      <c r="A20" s="125" t="s">
        <v>811</v>
      </c>
      <c r="B20" s="131">
        <v>5125.29</v>
      </c>
    </row>
    <row r="21" spans="1:2">
      <c r="A21" s="125" t="s">
        <v>765</v>
      </c>
      <c r="B21" s="131">
        <v>56039.69</v>
      </c>
    </row>
    <row r="22" spans="1:2">
      <c r="A22" s="126" t="s">
        <v>824</v>
      </c>
      <c r="B22" s="129">
        <v>3725644.6600000011</v>
      </c>
    </row>
    <row r="23" spans="1:2">
      <c r="A23" s="237"/>
      <c r="B23" s="129"/>
    </row>
    <row r="24" spans="1:2">
      <c r="B24" s="129">
        <v>-3720519.3699999996</v>
      </c>
    </row>
    <row r="26" spans="1:2">
      <c r="B26" s="235">
        <f>+GETPIVOTDATA("Saldo attuale",$A$3)+B24</f>
        <v>5125.2900000014342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3"/>
  <sheetViews>
    <sheetView workbookViewId="0">
      <selection activeCell="D150" sqref="D150"/>
    </sheetView>
  </sheetViews>
  <sheetFormatPr defaultRowHeight="14.5"/>
  <cols>
    <col min="1" max="1" width="10.54296875" bestFit="1" customWidth="1"/>
    <col min="2" max="2" width="60.08984375" bestFit="1" customWidth="1"/>
    <col min="3" max="4" width="24.54296875" customWidth="1"/>
    <col min="5" max="6" width="15.36328125" bestFit="1" customWidth="1"/>
    <col min="7" max="7" width="16.453125" bestFit="1" customWidth="1"/>
    <col min="8" max="8" width="11.54296875" bestFit="1" customWidth="1"/>
  </cols>
  <sheetData>
    <row r="1" spans="1:7">
      <c r="A1" s="271" t="s">
        <v>826</v>
      </c>
      <c r="B1" s="271"/>
      <c r="C1" s="271"/>
      <c r="D1" s="271"/>
      <c r="E1" s="271"/>
      <c r="F1" s="271"/>
      <c r="G1" s="271"/>
    </row>
    <row r="2" spans="1:7">
      <c r="A2" s="271" t="s">
        <v>827</v>
      </c>
      <c r="B2" s="271"/>
      <c r="C2" s="271"/>
      <c r="D2" s="271"/>
      <c r="E2" s="271"/>
      <c r="F2" s="271"/>
      <c r="G2" s="271"/>
    </row>
    <row r="3" spans="1:7">
      <c r="A3" s="271" t="s">
        <v>828</v>
      </c>
      <c r="B3" s="271"/>
      <c r="C3" s="271"/>
      <c r="D3" s="271"/>
      <c r="E3" s="271"/>
      <c r="F3" s="271"/>
      <c r="G3" s="271"/>
    </row>
    <row r="4" spans="1:7">
      <c r="A4" s="102"/>
      <c r="B4" s="102"/>
      <c r="C4" s="102"/>
      <c r="D4" s="102"/>
      <c r="E4" s="102"/>
      <c r="F4" s="102"/>
      <c r="G4" s="102"/>
    </row>
    <row r="5" spans="1:7">
      <c r="A5" s="272" t="s">
        <v>381</v>
      </c>
      <c r="B5" s="272"/>
      <c r="C5" s="272"/>
      <c r="D5" s="272"/>
      <c r="E5" s="272"/>
      <c r="F5" s="273"/>
      <c r="G5" s="273"/>
    </row>
    <row r="6" spans="1:7">
      <c r="A6" s="133" t="s">
        <v>5</v>
      </c>
      <c r="B6" s="170" t="s">
        <v>6</v>
      </c>
      <c r="C6" s="134" t="s">
        <v>829</v>
      </c>
      <c r="D6" s="134" t="s">
        <v>911</v>
      </c>
      <c r="E6" s="133" t="s">
        <v>8</v>
      </c>
      <c r="F6" s="135" t="s">
        <v>9</v>
      </c>
      <c r="G6" s="135" t="s">
        <v>10</v>
      </c>
    </row>
    <row r="7" spans="1:7">
      <c r="A7" s="101">
        <v>5108001</v>
      </c>
      <c r="B7" s="171" t="s">
        <v>425</v>
      </c>
      <c r="C7" s="172" t="s">
        <v>912</v>
      </c>
      <c r="D7" s="172" t="s">
        <v>792</v>
      </c>
      <c r="E7" s="173">
        <v>66417.350000000006</v>
      </c>
      <c r="F7" s="174">
        <v>9867.31</v>
      </c>
      <c r="G7" s="175">
        <f t="shared" ref="G7:G55" si="0">+E7-F7</f>
        <v>56550.040000000008</v>
      </c>
    </row>
    <row r="8" spans="1:7">
      <c r="A8" s="115">
        <v>5108006</v>
      </c>
      <c r="B8" s="119" t="s">
        <v>913</v>
      </c>
      <c r="C8" s="116" t="s">
        <v>912</v>
      </c>
      <c r="D8" s="116" t="s">
        <v>792</v>
      </c>
      <c r="E8" s="147">
        <v>19099.14</v>
      </c>
      <c r="F8" s="146">
        <v>0</v>
      </c>
      <c r="G8" s="176">
        <f t="shared" si="0"/>
        <v>19099.14</v>
      </c>
    </row>
    <row r="9" spans="1:7">
      <c r="A9" s="115">
        <v>5108012</v>
      </c>
      <c r="B9" s="119" t="s">
        <v>426</v>
      </c>
      <c r="C9" s="116" t="s">
        <v>912</v>
      </c>
      <c r="D9" s="116" t="s">
        <v>792</v>
      </c>
      <c r="E9" s="147">
        <v>65149.14</v>
      </c>
      <c r="F9" s="146">
        <v>13687.63</v>
      </c>
      <c r="G9" s="177">
        <f t="shared" si="0"/>
        <v>51461.51</v>
      </c>
    </row>
    <row r="10" spans="1:7">
      <c r="A10" s="101">
        <v>5108013</v>
      </c>
      <c r="B10" s="171" t="s">
        <v>427</v>
      </c>
      <c r="C10" s="172" t="s">
        <v>912</v>
      </c>
      <c r="D10" s="172" t="s">
        <v>792</v>
      </c>
      <c r="E10" s="173">
        <v>5464</v>
      </c>
      <c r="F10" s="173">
        <v>0</v>
      </c>
      <c r="G10" s="178">
        <f t="shared" si="0"/>
        <v>5464</v>
      </c>
    </row>
    <row r="11" spans="1:7">
      <c r="A11" s="115">
        <v>5204001</v>
      </c>
      <c r="B11" s="119" t="s">
        <v>914</v>
      </c>
      <c r="C11" s="116" t="s">
        <v>915</v>
      </c>
      <c r="D11" s="116" t="s">
        <v>792</v>
      </c>
      <c r="E11" s="147">
        <v>93094.43</v>
      </c>
      <c r="F11" s="146">
        <v>298.95</v>
      </c>
      <c r="G11" s="179">
        <f t="shared" si="0"/>
        <v>92795.48</v>
      </c>
    </row>
    <row r="12" spans="1:7">
      <c r="A12" s="115">
        <v>5204006</v>
      </c>
      <c r="B12" s="119" t="s">
        <v>464</v>
      </c>
      <c r="C12" s="116" t="s">
        <v>915</v>
      </c>
      <c r="D12" s="116" t="s">
        <v>792</v>
      </c>
      <c r="E12" s="147">
        <v>27214.12</v>
      </c>
      <c r="F12" s="146">
        <v>0</v>
      </c>
      <c r="G12" s="179">
        <f t="shared" si="0"/>
        <v>27214.12</v>
      </c>
    </row>
    <row r="13" spans="1:7">
      <c r="A13" s="101">
        <v>5306001</v>
      </c>
      <c r="B13" s="171" t="s">
        <v>471</v>
      </c>
      <c r="C13" s="172" t="s">
        <v>916</v>
      </c>
      <c r="D13" s="172" t="s">
        <v>792</v>
      </c>
      <c r="E13" s="173">
        <v>75291.320000000007</v>
      </c>
      <c r="F13" s="173">
        <v>813.52</v>
      </c>
      <c r="G13" s="175">
        <f t="shared" si="0"/>
        <v>74477.8</v>
      </c>
    </row>
    <row r="14" spans="1:7">
      <c r="A14" s="115">
        <v>5306006</v>
      </c>
      <c r="B14" s="119" t="s">
        <v>472</v>
      </c>
      <c r="C14" s="116" t="s">
        <v>916</v>
      </c>
      <c r="D14" s="116" t="s">
        <v>792</v>
      </c>
      <c r="E14" s="147">
        <v>21976.14</v>
      </c>
      <c r="F14" s="146">
        <v>0</v>
      </c>
      <c r="G14" s="179">
        <f t="shared" si="0"/>
        <v>21976.14</v>
      </c>
    </row>
    <row r="15" spans="1:7">
      <c r="A15" s="115">
        <v>5704002</v>
      </c>
      <c r="B15" s="119" t="s">
        <v>542</v>
      </c>
      <c r="C15" s="116" t="s">
        <v>917</v>
      </c>
      <c r="D15" s="116" t="s">
        <v>815</v>
      </c>
      <c r="E15" s="147">
        <v>32458.93</v>
      </c>
      <c r="F15" s="146">
        <v>0</v>
      </c>
      <c r="G15" s="179">
        <f t="shared" si="0"/>
        <v>32458.93</v>
      </c>
    </row>
    <row r="16" spans="1:7">
      <c r="A16" s="115">
        <v>5704003</v>
      </c>
      <c r="B16" s="119" t="s">
        <v>448</v>
      </c>
      <c r="C16" s="116" t="s">
        <v>917</v>
      </c>
      <c r="D16" s="116" t="s">
        <v>815</v>
      </c>
      <c r="E16" s="147">
        <v>20407.88</v>
      </c>
      <c r="F16" s="146">
        <v>0</v>
      </c>
      <c r="G16" s="179">
        <f t="shared" si="0"/>
        <v>20407.88</v>
      </c>
    </row>
    <row r="17" spans="1:8">
      <c r="A17" s="115">
        <v>5704004</v>
      </c>
      <c r="B17" s="119" t="s">
        <v>543</v>
      </c>
      <c r="C17" s="116" t="s">
        <v>917</v>
      </c>
      <c r="D17" s="116" t="s">
        <v>815</v>
      </c>
      <c r="E17" s="147">
        <v>8135.63</v>
      </c>
      <c r="F17" s="146">
        <v>0</v>
      </c>
      <c r="G17" s="179">
        <f t="shared" si="0"/>
        <v>8135.63</v>
      </c>
    </row>
    <row r="18" spans="1:8">
      <c r="A18" s="101">
        <v>5704005</v>
      </c>
      <c r="B18" s="171" t="s">
        <v>918</v>
      </c>
      <c r="C18" s="172" t="s">
        <v>917</v>
      </c>
      <c r="D18" s="172" t="s">
        <v>815</v>
      </c>
      <c r="E18" s="173">
        <v>1842.84</v>
      </c>
      <c r="F18" s="173">
        <v>483.87</v>
      </c>
      <c r="G18" s="175">
        <f t="shared" si="0"/>
        <v>1358.9699999999998</v>
      </c>
    </row>
    <row r="19" spans="1:8">
      <c r="A19" s="115">
        <v>5704006</v>
      </c>
      <c r="B19" s="119" t="s">
        <v>544</v>
      </c>
      <c r="C19" s="116" t="s">
        <v>917</v>
      </c>
      <c r="D19" s="116" t="s">
        <v>815</v>
      </c>
      <c r="E19" s="147">
        <v>26886.15</v>
      </c>
      <c r="F19" s="146">
        <v>0</v>
      </c>
      <c r="G19" s="179">
        <f t="shared" si="0"/>
        <v>26886.15</v>
      </c>
    </row>
    <row r="20" spans="1:8">
      <c r="A20" s="115">
        <v>5704017</v>
      </c>
      <c r="B20" s="119" t="s">
        <v>547</v>
      </c>
      <c r="C20" s="116" t="s">
        <v>917</v>
      </c>
      <c r="D20" s="116" t="s">
        <v>815</v>
      </c>
      <c r="E20" s="147">
        <v>350</v>
      </c>
      <c r="F20" s="146">
        <v>0</v>
      </c>
      <c r="G20" s="179">
        <f t="shared" si="0"/>
        <v>350</v>
      </c>
    </row>
    <row r="21" spans="1:8">
      <c r="A21" s="115">
        <v>5704018</v>
      </c>
      <c r="B21" s="119" t="s">
        <v>548</v>
      </c>
      <c r="C21" s="116" t="s">
        <v>917</v>
      </c>
      <c r="D21" s="116" t="s">
        <v>815</v>
      </c>
      <c r="E21" s="147">
        <v>50</v>
      </c>
      <c r="F21" s="146">
        <v>0</v>
      </c>
      <c r="G21" s="179">
        <f t="shared" si="0"/>
        <v>50</v>
      </c>
    </row>
    <row r="22" spans="1:8">
      <c r="A22" s="115">
        <v>5704022</v>
      </c>
      <c r="B22" s="119" t="s">
        <v>552</v>
      </c>
      <c r="C22" s="116" t="s">
        <v>917</v>
      </c>
      <c r="D22" s="116" t="s">
        <v>815</v>
      </c>
      <c r="E22" s="147">
        <v>1190</v>
      </c>
      <c r="F22" s="146">
        <v>0</v>
      </c>
      <c r="G22" s="179">
        <f t="shared" si="0"/>
        <v>1190</v>
      </c>
    </row>
    <row r="23" spans="1:8">
      <c r="A23" s="115">
        <v>5704024</v>
      </c>
      <c r="B23" s="119" t="s">
        <v>553</v>
      </c>
      <c r="C23" s="116" t="s">
        <v>917</v>
      </c>
      <c r="D23" s="116" t="s">
        <v>815</v>
      </c>
      <c r="E23" s="147">
        <v>6100</v>
      </c>
      <c r="F23" s="146">
        <v>0</v>
      </c>
      <c r="G23" s="179">
        <f t="shared" si="0"/>
        <v>6100</v>
      </c>
    </row>
    <row r="24" spans="1:8">
      <c r="A24" s="115">
        <v>5704030</v>
      </c>
      <c r="B24" s="119" t="s">
        <v>545</v>
      </c>
      <c r="C24" s="116" t="s">
        <v>917</v>
      </c>
      <c r="D24" s="116" t="s">
        <v>815</v>
      </c>
      <c r="E24" s="147">
        <v>289.52</v>
      </c>
      <c r="F24" s="146">
        <v>0</v>
      </c>
      <c r="G24" s="179">
        <f t="shared" si="0"/>
        <v>289.52</v>
      </c>
      <c r="H24" s="100"/>
    </row>
    <row r="25" spans="1:8">
      <c r="A25" s="136">
        <v>51</v>
      </c>
      <c r="B25" s="180" t="s">
        <v>919</v>
      </c>
      <c r="C25" s="137"/>
      <c r="D25" s="137"/>
      <c r="E25" s="140">
        <v>0</v>
      </c>
      <c r="F25" s="139">
        <v>0</v>
      </c>
      <c r="G25" s="139">
        <f t="shared" si="0"/>
        <v>0</v>
      </c>
    </row>
    <row r="26" spans="1:8">
      <c r="A26" s="141">
        <v>51010</v>
      </c>
      <c r="B26" s="181" t="s">
        <v>920</v>
      </c>
      <c r="C26" s="182" t="s">
        <v>912</v>
      </c>
      <c r="D26" s="182"/>
      <c r="E26" s="183">
        <v>0</v>
      </c>
      <c r="F26" s="143">
        <v>0</v>
      </c>
      <c r="G26" s="143">
        <f t="shared" si="0"/>
        <v>0</v>
      </c>
    </row>
    <row r="27" spans="1:8">
      <c r="A27" s="115">
        <v>5101001</v>
      </c>
      <c r="B27" s="119" t="s">
        <v>921</v>
      </c>
      <c r="C27" s="182" t="s">
        <v>912</v>
      </c>
      <c r="D27" s="182" t="s">
        <v>761</v>
      </c>
      <c r="E27" s="184">
        <v>284731.96000000002</v>
      </c>
      <c r="F27" s="146">
        <v>6.02</v>
      </c>
      <c r="G27" s="146">
        <f t="shared" si="0"/>
        <v>284725.94</v>
      </c>
    </row>
    <row r="28" spans="1:8">
      <c r="A28" s="185" t="s">
        <v>922</v>
      </c>
      <c r="B28" s="186"/>
      <c r="C28" s="187"/>
      <c r="D28" s="187"/>
      <c r="E28" s="188">
        <f>SUM(E26:E27)</f>
        <v>284731.96000000002</v>
      </c>
      <c r="F28" s="189">
        <f>SUM(F26:F27)</f>
        <v>6.02</v>
      </c>
      <c r="G28" s="189">
        <f t="shared" si="0"/>
        <v>284725.94</v>
      </c>
    </row>
    <row r="29" spans="1:8">
      <c r="A29" s="141">
        <v>51020</v>
      </c>
      <c r="B29" s="181" t="s">
        <v>923</v>
      </c>
      <c r="C29" s="182" t="s">
        <v>912</v>
      </c>
      <c r="D29" s="182"/>
      <c r="E29" s="183">
        <v>0</v>
      </c>
      <c r="F29" s="143">
        <v>0</v>
      </c>
      <c r="G29" s="143">
        <f t="shared" si="0"/>
        <v>0</v>
      </c>
    </row>
    <row r="30" spans="1:8">
      <c r="A30" s="115">
        <v>5102001</v>
      </c>
      <c r="B30" s="119" t="s">
        <v>924</v>
      </c>
      <c r="C30" s="182" t="s">
        <v>912</v>
      </c>
      <c r="D30" s="182" t="s">
        <v>792</v>
      </c>
      <c r="E30" s="184">
        <v>2123871.91</v>
      </c>
      <c r="F30" s="146">
        <v>11475.54</v>
      </c>
      <c r="G30" s="146">
        <f t="shared" si="0"/>
        <v>2112396.37</v>
      </c>
    </row>
    <row r="31" spans="1:8">
      <c r="A31" s="185" t="s">
        <v>925</v>
      </c>
      <c r="B31" s="186"/>
      <c r="C31" s="190"/>
      <c r="D31" s="190"/>
      <c r="E31" s="188">
        <f>SUM(E29:E30)</f>
        <v>2123871.91</v>
      </c>
      <c r="F31" s="189">
        <f>SUM(F29:F30)</f>
        <v>11475.54</v>
      </c>
      <c r="G31" s="189">
        <f t="shared" si="0"/>
        <v>2112396.37</v>
      </c>
    </row>
    <row r="32" spans="1:8">
      <c r="A32" s="141">
        <v>51030</v>
      </c>
      <c r="B32" s="181" t="s">
        <v>926</v>
      </c>
      <c r="C32" s="142" t="s">
        <v>912</v>
      </c>
      <c r="D32" s="142"/>
      <c r="E32" s="183">
        <v>0</v>
      </c>
      <c r="F32" s="143">
        <v>0</v>
      </c>
      <c r="G32" s="143">
        <f t="shared" si="0"/>
        <v>0</v>
      </c>
    </row>
    <row r="33" spans="1:7">
      <c r="A33" s="115">
        <v>5103001</v>
      </c>
      <c r="B33" s="119" t="s">
        <v>927</v>
      </c>
      <c r="C33" s="116" t="s">
        <v>912</v>
      </c>
      <c r="D33" s="116" t="s">
        <v>792</v>
      </c>
      <c r="E33" s="184">
        <v>48371.45</v>
      </c>
      <c r="F33" s="146">
        <v>0</v>
      </c>
      <c r="G33" s="146">
        <f t="shared" si="0"/>
        <v>48371.45</v>
      </c>
    </row>
    <row r="34" spans="1:7">
      <c r="A34" s="115">
        <v>5103002</v>
      </c>
      <c r="B34" s="119" t="s">
        <v>928</v>
      </c>
      <c r="C34" s="116" t="s">
        <v>912</v>
      </c>
      <c r="D34" s="116"/>
      <c r="E34" s="184">
        <v>0</v>
      </c>
      <c r="F34" s="146">
        <v>0</v>
      </c>
      <c r="G34" s="146">
        <f t="shared" si="0"/>
        <v>0</v>
      </c>
    </row>
    <row r="35" spans="1:7">
      <c r="A35" s="115">
        <v>5103003</v>
      </c>
      <c r="B35" s="119" t="s">
        <v>438</v>
      </c>
      <c r="C35" s="116" t="s">
        <v>912</v>
      </c>
      <c r="D35" s="116"/>
      <c r="E35" s="184">
        <v>0</v>
      </c>
      <c r="F35" s="146">
        <v>0</v>
      </c>
      <c r="G35" s="146">
        <f t="shared" si="0"/>
        <v>0</v>
      </c>
    </row>
    <row r="36" spans="1:7">
      <c r="A36" s="185" t="s">
        <v>929</v>
      </c>
      <c r="B36" s="186"/>
      <c r="C36" s="190"/>
      <c r="D36" s="190"/>
      <c r="E36" s="188">
        <f>SUM(E32:E35)</f>
        <v>48371.45</v>
      </c>
      <c r="F36" s="189">
        <f>SUM(F32:F35)</f>
        <v>0</v>
      </c>
      <c r="G36" s="189">
        <f t="shared" si="0"/>
        <v>48371.45</v>
      </c>
    </row>
    <row r="37" spans="1:7">
      <c r="A37" s="191">
        <v>51040</v>
      </c>
      <c r="B37" s="192" t="s">
        <v>930</v>
      </c>
      <c r="C37" s="193" t="s">
        <v>912</v>
      </c>
      <c r="D37" s="193"/>
      <c r="E37" s="194">
        <v>0</v>
      </c>
      <c r="F37" s="195">
        <v>0</v>
      </c>
      <c r="G37" s="195">
        <f t="shared" si="0"/>
        <v>0</v>
      </c>
    </row>
    <row r="38" spans="1:7">
      <c r="A38" s="115">
        <v>5104001</v>
      </c>
      <c r="B38" s="119" t="s">
        <v>931</v>
      </c>
      <c r="C38" s="116" t="s">
        <v>912</v>
      </c>
      <c r="D38" s="116" t="s">
        <v>792</v>
      </c>
      <c r="E38" s="184">
        <v>27522.720000000001</v>
      </c>
      <c r="F38" s="146">
        <v>0</v>
      </c>
      <c r="G38" s="146">
        <f t="shared" si="0"/>
        <v>27522.720000000001</v>
      </c>
    </row>
    <row r="39" spans="1:7">
      <c r="A39" s="115">
        <v>5104002</v>
      </c>
      <c r="B39" s="119" t="s">
        <v>508</v>
      </c>
      <c r="C39" s="116" t="s">
        <v>912</v>
      </c>
      <c r="D39" s="116"/>
      <c r="E39" s="184">
        <v>0</v>
      </c>
      <c r="F39" s="146">
        <v>0</v>
      </c>
      <c r="G39" s="146">
        <f t="shared" si="0"/>
        <v>0</v>
      </c>
    </row>
    <row r="40" spans="1:7">
      <c r="A40" s="115">
        <v>5104003</v>
      </c>
      <c r="B40" s="119" t="s">
        <v>932</v>
      </c>
      <c r="C40" s="116" t="s">
        <v>912</v>
      </c>
      <c r="D40" s="116"/>
      <c r="E40" s="184">
        <v>0</v>
      </c>
      <c r="F40" s="146">
        <v>0</v>
      </c>
      <c r="G40" s="146">
        <f t="shared" si="0"/>
        <v>0</v>
      </c>
    </row>
    <row r="41" spans="1:7">
      <c r="A41" s="101">
        <v>5104004</v>
      </c>
      <c r="B41" s="171" t="s">
        <v>933</v>
      </c>
      <c r="C41" s="172" t="s">
        <v>912</v>
      </c>
      <c r="D41" s="172"/>
      <c r="E41" s="196">
        <v>0</v>
      </c>
      <c r="F41" s="174">
        <v>0</v>
      </c>
      <c r="G41" s="174">
        <f t="shared" si="0"/>
        <v>0</v>
      </c>
    </row>
    <row r="42" spans="1:7">
      <c r="A42" s="115">
        <v>5104005</v>
      </c>
      <c r="B42" s="119" t="s">
        <v>390</v>
      </c>
      <c r="C42" s="116" t="s">
        <v>912</v>
      </c>
      <c r="D42" s="116"/>
      <c r="E42" s="184">
        <v>0</v>
      </c>
      <c r="F42" s="146">
        <v>0</v>
      </c>
      <c r="G42" s="146">
        <f t="shared" si="0"/>
        <v>0</v>
      </c>
    </row>
    <row r="43" spans="1:7">
      <c r="A43" s="185" t="s">
        <v>934</v>
      </c>
      <c r="B43" s="186"/>
      <c r="C43" s="190"/>
      <c r="D43" s="190"/>
      <c r="E43" s="188">
        <f>SUM(E37:E42)</f>
        <v>27522.720000000001</v>
      </c>
      <c r="F43" s="189">
        <f>SUM(F37:F42)</f>
        <v>0</v>
      </c>
      <c r="G43" s="189">
        <f t="shared" si="0"/>
        <v>27522.720000000001</v>
      </c>
    </row>
    <row r="44" spans="1:7">
      <c r="A44" s="141">
        <v>51050</v>
      </c>
      <c r="B44" s="181" t="s">
        <v>393</v>
      </c>
      <c r="C44" s="142" t="s">
        <v>912</v>
      </c>
      <c r="D44" s="142"/>
      <c r="E44" s="183">
        <v>0</v>
      </c>
      <c r="F44" s="143">
        <v>0</v>
      </c>
      <c r="G44" s="143">
        <f t="shared" si="0"/>
        <v>0</v>
      </c>
    </row>
    <row r="45" spans="1:7">
      <c r="A45" s="115">
        <v>5105001</v>
      </c>
      <c r="B45" s="119" t="s">
        <v>514</v>
      </c>
      <c r="C45" s="116" t="s">
        <v>912</v>
      </c>
      <c r="D45" s="116" t="s">
        <v>793</v>
      </c>
      <c r="E45" s="184">
        <v>0</v>
      </c>
      <c r="F45" s="146">
        <v>0</v>
      </c>
      <c r="G45" s="146">
        <f t="shared" si="0"/>
        <v>0</v>
      </c>
    </row>
    <row r="46" spans="1:7">
      <c r="A46" s="115">
        <v>5105002</v>
      </c>
      <c r="B46" s="119" t="s">
        <v>446</v>
      </c>
      <c r="C46" s="116" t="s">
        <v>912</v>
      </c>
      <c r="D46" s="116" t="s">
        <v>793</v>
      </c>
      <c r="E46" s="184">
        <v>0</v>
      </c>
      <c r="F46" s="146">
        <v>0</v>
      </c>
      <c r="G46" s="146">
        <f t="shared" si="0"/>
        <v>0</v>
      </c>
    </row>
    <row r="47" spans="1:7">
      <c r="A47" s="115">
        <v>5105003</v>
      </c>
      <c r="B47" s="119" t="s">
        <v>935</v>
      </c>
      <c r="C47" s="116" t="s">
        <v>912</v>
      </c>
      <c r="D47" s="116" t="s">
        <v>793</v>
      </c>
      <c r="E47" s="184">
        <v>4734.93</v>
      </c>
      <c r="F47" s="146">
        <v>1534.53</v>
      </c>
      <c r="G47" s="146">
        <f t="shared" si="0"/>
        <v>3200.4000000000005</v>
      </c>
    </row>
    <row r="48" spans="1:7">
      <c r="A48" s="115">
        <v>5105004</v>
      </c>
      <c r="B48" s="119" t="s">
        <v>936</v>
      </c>
      <c r="C48" s="116" t="s">
        <v>912</v>
      </c>
      <c r="D48" s="116" t="s">
        <v>793</v>
      </c>
      <c r="E48" s="184">
        <v>0</v>
      </c>
      <c r="F48" s="146">
        <v>0</v>
      </c>
      <c r="G48" s="146">
        <f t="shared" si="0"/>
        <v>0</v>
      </c>
    </row>
    <row r="49" spans="1:7">
      <c r="A49" s="101">
        <v>5105005</v>
      </c>
      <c r="B49" s="171" t="s">
        <v>399</v>
      </c>
      <c r="C49" s="172" t="s">
        <v>912</v>
      </c>
      <c r="D49" s="172" t="s">
        <v>793</v>
      </c>
      <c r="E49" s="196">
        <v>0</v>
      </c>
      <c r="F49" s="174">
        <v>0</v>
      </c>
      <c r="G49" s="174">
        <f t="shared" si="0"/>
        <v>0</v>
      </c>
    </row>
    <row r="50" spans="1:7">
      <c r="A50" s="115">
        <v>5105006</v>
      </c>
      <c r="B50" s="119" t="s">
        <v>400</v>
      </c>
      <c r="C50" s="116" t="s">
        <v>912</v>
      </c>
      <c r="D50" s="116" t="s">
        <v>793</v>
      </c>
      <c r="E50" s="184">
        <v>33521.129999999997</v>
      </c>
      <c r="F50" s="146">
        <v>0</v>
      </c>
      <c r="G50" s="146">
        <f t="shared" si="0"/>
        <v>33521.129999999997</v>
      </c>
    </row>
    <row r="51" spans="1:7">
      <c r="A51" s="115">
        <v>5105007</v>
      </c>
      <c r="B51" s="119" t="s">
        <v>937</v>
      </c>
      <c r="C51" s="116" t="s">
        <v>912</v>
      </c>
      <c r="D51" s="116" t="s">
        <v>793</v>
      </c>
      <c r="E51" s="184">
        <v>6079.79</v>
      </c>
      <c r="F51" s="146">
        <v>1664.88</v>
      </c>
      <c r="G51" s="146">
        <f t="shared" si="0"/>
        <v>4414.91</v>
      </c>
    </row>
    <row r="52" spans="1:7">
      <c r="A52" s="115">
        <v>5105008</v>
      </c>
      <c r="B52" s="119" t="s">
        <v>402</v>
      </c>
      <c r="C52" s="116" t="s">
        <v>912</v>
      </c>
      <c r="D52" s="116" t="s">
        <v>793</v>
      </c>
      <c r="E52" s="184">
        <v>0</v>
      </c>
      <c r="F52" s="146">
        <v>0</v>
      </c>
      <c r="G52" s="146">
        <f t="shared" si="0"/>
        <v>0</v>
      </c>
    </row>
    <row r="53" spans="1:7">
      <c r="A53" s="115">
        <v>5105009</v>
      </c>
      <c r="B53" s="119" t="s">
        <v>938</v>
      </c>
      <c r="C53" s="116" t="s">
        <v>912</v>
      </c>
      <c r="D53" s="116" t="s">
        <v>793</v>
      </c>
      <c r="E53" s="184">
        <v>0</v>
      </c>
      <c r="F53" s="146">
        <v>0</v>
      </c>
      <c r="G53" s="146">
        <f t="shared" si="0"/>
        <v>0</v>
      </c>
    </row>
    <row r="54" spans="1:7">
      <c r="A54" s="115">
        <v>5105010</v>
      </c>
      <c r="B54" s="119" t="s">
        <v>939</v>
      </c>
      <c r="C54" s="116" t="s">
        <v>912</v>
      </c>
      <c r="D54" s="116" t="s">
        <v>793</v>
      </c>
      <c r="E54" s="184">
        <v>16506.25</v>
      </c>
      <c r="F54" s="146">
        <v>892.86</v>
      </c>
      <c r="G54" s="146">
        <f t="shared" si="0"/>
        <v>15613.39</v>
      </c>
    </row>
    <row r="55" spans="1:7">
      <c r="A55" s="185" t="s">
        <v>940</v>
      </c>
      <c r="B55" s="186"/>
      <c r="C55" s="190"/>
      <c r="D55" s="190"/>
      <c r="E55" s="188">
        <f>SUM(E44:E54)</f>
        <v>60842.1</v>
      </c>
      <c r="F55" s="189">
        <f>SUM(F44:F54)</f>
        <v>4092.27</v>
      </c>
      <c r="G55" s="189">
        <f t="shared" si="0"/>
        <v>56749.83</v>
      </c>
    </row>
    <row r="56" spans="1:7">
      <c r="A56" s="141">
        <v>51060</v>
      </c>
      <c r="B56" s="181" t="s">
        <v>941</v>
      </c>
      <c r="C56" s="142" t="s">
        <v>912</v>
      </c>
      <c r="D56" s="142"/>
      <c r="E56" s="183">
        <v>0</v>
      </c>
      <c r="F56" s="143">
        <v>0</v>
      </c>
      <c r="G56" s="143">
        <v>0</v>
      </c>
    </row>
    <row r="57" spans="1:7">
      <c r="A57" s="115">
        <v>5106001</v>
      </c>
      <c r="B57" s="119" t="s">
        <v>942</v>
      </c>
      <c r="C57" s="116" t="s">
        <v>912</v>
      </c>
      <c r="D57" s="116"/>
      <c r="E57" s="184">
        <v>0</v>
      </c>
      <c r="F57" s="146">
        <v>0</v>
      </c>
      <c r="G57" s="146">
        <f t="shared" ref="G57:G120" si="1">+E57-F57</f>
        <v>0</v>
      </c>
    </row>
    <row r="58" spans="1:7">
      <c r="A58" s="115">
        <v>5106002</v>
      </c>
      <c r="B58" s="119" t="s">
        <v>415</v>
      </c>
      <c r="C58" s="116" t="s">
        <v>912</v>
      </c>
      <c r="D58" s="116"/>
      <c r="E58" s="184">
        <v>0</v>
      </c>
      <c r="F58" s="146">
        <v>0</v>
      </c>
      <c r="G58" s="146">
        <f t="shared" si="1"/>
        <v>0</v>
      </c>
    </row>
    <row r="59" spans="1:7">
      <c r="A59" s="185" t="s">
        <v>943</v>
      </c>
      <c r="B59" s="186"/>
      <c r="C59" s="190"/>
      <c r="D59" s="190"/>
      <c r="E59" s="188">
        <f>SUM(E56:E58)</f>
        <v>0</v>
      </c>
      <c r="F59" s="189">
        <f>SUM(F56:F58)</f>
        <v>0</v>
      </c>
      <c r="G59" s="189">
        <f t="shared" si="1"/>
        <v>0</v>
      </c>
    </row>
    <row r="60" spans="1:7">
      <c r="A60" s="141">
        <v>51070</v>
      </c>
      <c r="B60" s="181" t="s">
        <v>944</v>
      </c>
      <c r="C60" s="142" t="s">
        <v>912</v>
      </c>
      <c r="D60" s="142"/>
      <c r="E60" s="183"/>
      <c r="F60" s="143"/>
      <c r="G60" s="143">
        <f t="shared" si="1"/>
        <v>0</v>
      </c>
    </row>
    <row r="61" spans="1:7">
      <c r="A61" s="115">
        <v>5107001</v>
      </c>
      <c r="B61" s="119" t="s">
        <v>419</v>
      </c>
      <c r="C61" s="116" t="s">
        <v>912</v>
      </c>
      <c r="D61" s="116" t="s">
        <v>799</v>
      </c>
      <c r="E61" s="184">
        <v>47782.78</v>
      </c>
      <c r="F61" s="146">
        <v>1500</v>
      </c>
      <c r="G61" s="146">
        <f t="shared" si="1"/>
        <v>46282.78</v>
      </c>
    </row>
    <row r="62" spans="1:7">
      <c r="A62" s="115">
        <v>5107002</v>
      </c>
      <c r="B62" s="119" t="s">
        <v>945</v>
      </c>
      <c r="C62" s="116" t="s">
        <v>912</v>
      </c>
      <c r="D62" s="116"/>
      <c r="E62" s="184">
        <v>0</v>
      </c>
      <c r="F62" s="146">
        <v>0</v>
      </c>
      <c r="G62" s="146">
        <f t="shared" si="1"/>
        <v>0</v>
      </c>
    </row>
    <row r="63" spans="1:7">
      <c r="A63" s="115">
        <v>5107003</v>
      </c>
      <c r="B63" s="119" t="s">
        <v>420</v>
      </c>
      <c r="C63" s="116" t="s">
        <v>912</v>
      </c>
      <c r="D63" s="116"/>
      <c r="E63" s="184">
        <v>0</v>
      </c>
      <c r="F63" s="146">
        <v>0</v>
      </c>
      <c r="G63" s="146">
        <f t="shared" si="1"/>
        <v>0</v>
      </c>
    </row>
    <row r="64" spans="1:7">
      <c r="A64" s="115">
        <v>5107004</v>
      </c>
      <c r="B64" s="119" t="s">
        <v>421</v>
      </c>
      <c r="C64" s="116" t="s">
        <v>912</v>
      </c>
      <c r="D64" s="116"/>
      <c r="E64" s="184">
        <v>0</v>
      </c>
      <c r="F64" s="146">
        <v>0</v>
      </c>
      <c r="G64" s="146">
        <f t="shared" si="1"/>
        <v>0</v>
      </c>
    </row>
    <row r="65" spans="1:8">
      <c r="A65" s="115">
        <v>5107005</v>
      </c>
      <c r="B65" s="119" t="s">
        <v>946</v>
      </c>
      <c r="C65" s="116" t="s">
        <v>912</v>
      </c>
      <c r="D65" s="116"/>
      <c r="E65" s="184">
        <v>0</v>
      </c>
      <c r="F65" s="146">
        <v>0</v>
      </c>
      <c r="G65" s="146">
        <f t="shared" si="1"/>
        <v>0</v>
      </c>
    </row>
    <row r="66" spans="1:8">
      <c r="A66" s="115">
        <v>5107006</v>
      </c>
      <c r="B66" s="119" t="s">
        <v>422</v>
      </c>
      <c r="C66" s="116" t="s">
        <v>912</v>
      </c>
      <c r="D66" s="116"/>
      <c r="E66" s="184">
        <v>0</v>
      </c>
      <c r="F66" s="146">
        <v>0</v>
      </c>
      <c r="G66" s="146">
        <f t="shared" si="1"/>
        <v>0</v>
      </c>
    </row>
    <row r="67" spans="1:8">
      <c r="A67" s="148" t="s">
        <v>947</v>
      </c>
      <c r="B67" s="197"/>
      <c r="C67" s="149"/>
      <c r="D67" s="149"/>
      <c r="E67" s="152">
        <f>SUM(E60:E66)</f>
        <v>47782.78</v>
      </c>
      <c r="F67" s="153">
        <f>SUM(F60:F66)</f>
        <v>1500</v>
      </c>
      <c r="G67" s="153">
        <f t="shared" si="1"/>
        <v>46282.78</v>
      </c>
      <c r="H67" s="198" t="s">
        <v>948</v>
      </c>
    </row>
    <row r="68" spans="1:8">
      <c r="A68" s="141">
        <v>51080</v>
      </c>
      <c r="B68" s="181" t="s">
        <v>424</v>
      </c>
      <c r="C68" s="142" t="s">
        <v>912</v>
      </c>
      <c r="D68" s="142"/>
      <c r="E68" s="144">
        <v>0</v>
      </c>
      <c r="F68" s="143">
        <v>0</v>
      </c>
      <c r="G68" s="143">
        <f t="shared" si="1"/>
        <v>0</v>
      </c>
    </row>
    <row r="69" spans="1:8">
      <c r="A69" s="115">
        <v>5108002</v>
      </c>
      <c r="B69" s="119" t="s">
        <v>949</v>
      </c>
      <c r="C69" s="116" t="s">
        <v>912</v>
      </c>
      <c r="D69" s="116"/>
      <c r="E69" s="147">
        <v>0</v>
      </c>
      <c r="F69" s="146">
        <v>0</v>
      </c>
      <c r="G69" s="146">
        <f t="shared" si="1"/>
        <v>0</v>
      </c>
    </row>
    <row r="70" spans="1:8">
      <c r="A70" s="115">
        <v>5108003</v>
      </c>
      <c r="B70" s="119" t="s">
        <v>448</v>
      </c>
      <c r="C70" s="116" t="s">
        <v>912</v>
      </c>
      <c r="D70" s="116"/>
      <c r="E70" s="147">
        <v>0</v>
      </c>
      <c r="F70" s="146">
        <v>0</v>
      </c>
      <c r="G70" s="146">
        <f t="shared" si="1"/>
        <v>0</v>
      </c>
    </row>
    <row r="71" spans="1:8">
      <c r="A71" s="115">
        <v>5108004</v>
      </c>
      <c r="B71" s="119" t="s">
        <v>950</v>
      </c>
      <c r="C71" s="116" t="s">
        <v>912</v>
      </c>
      <c r="D71" s="116"/>
      <c r="E71" s="147">
        <v>0</v>
      </c>
      <c r="F71" s="146">
        <v>0</v>
      </c>
      <c r="G71" s="146">
        <f t="shared" si="1"/>
        <v>0</v>
      </c>
    </row>
    <row r="72" spans="1:8">
      <c r="A72" s="115">
        <v>5108005</v>
      </c>
      <c r="B72" s="119" t="s">
        <v>918</v>
      </c>
      <c r="C72" s="116" t="s">
        <v>912</v>
      </c>
      <c r="D72" s="116"/>
      <c r="E72" s="147">
        <v>0</v>
      </c>
      <c r="F72" s="146">
        <v>0</v>
      </c>
      <c r="G72" s="146">
        <f t="shared" si="1"/>
        <v>0</v>
      </c>
    </row>
    <row r="73" spans="1:8">
      <c r="A73" s="115">
        <v>5108007</v>
      </c>
      <c r="B73" s="119" t="s">
        <v>951</v>
      </c>
      <c r="C73" s="116" t="s">
        <v>912</v>
      </c>
      <c r="D73" s="116"/>
      <c r="E73" s="147">
        <v>0</v>
      </c>
      <c r="F73" s="146">
        <v>0</v>
      </c>
      <c r="G73" s="146">
        <f t="shared" si="1"/>
        <v>0</v>
      </c>
    </row>
    <row r="74" spans="1:8">
      <c r="A74" s="115">
        <v>5108008</v>
      </c>
      <c r="B74" s="119" t="s">
        <v>952</v>
      </c>
      <c r="C74" s="116" t="s">
        <v>912</v>
      </c>
      <c r="D74" s="116"/>
      <c r="E74" s="147">
        <v>0</v>
      </c>
      <c r="F74" s="146">
        <v>0</v>
      </c>
      <c r="G74" s="146">
        <f t="shared" si="1"/>
        <v>0</v>
      </c>
    </row>
    <row r="75" spans="1:8">
      <c r="A75" s="101">
        <v>5108009</v>
      </c>
      <c r="B75" s="171" t="s">
        <v>953</v>
      </c>
      <c r="C75" s="172" t="s">
        <v>912</v>
      </c>
      <c r="D75" s="172"/>
      <c r="E75" s="173">
        <v>0</v>
      </c>
      <c r="F75" s="173">
        <v>0</v>
      </c>
      <c r="G75" s="174">
        <f t="shared" si="1"/>
        <v>0</v>
      </c>
    </row>
    <row r="76" spans="1:8">
      <c r="A76" s="115">
        <v>5108010</v>
      </c>
      <c r="B76" s="119" t="s">
        <v>954</v>
      </c>
      <c r="C76" s="116" t="s">
        <v>912</v>
      </c>
      <c r="D76" s="116"/>
      <c r="E76" s="147">
        <v>0</v>
      </c>
      <c r="F76" s="146">
        <v>0</v>
      </c>
      <c r="G76" s="146">
        <f t="shared" si="1"/>
        <v>0</v>
      </c>
    </row>
    <row r="77" spans="1:8">
      <c r="A77" s="115">
        <v>5108011</v>
      </c>
      <c r="B77" s="119" t="s">
        <v>955</v>
      </c>
      <c r="C77" s="116" t="s">
        <v>912</v>
      </c>
      <c r="D77" s="116"/>
      <c r="E77" s="147">
        <v>0</v>
      </c>
      <c r="F77" s="146">
        <v>0</v>
      </c>
      <c r="G77" s="146">
        <f t="shared" si="1"/>
        <v>0</v>
      </c>
    </row>
    <row r="78" spans="1:8">
      <c r="A78" s="115">
        <v>5108014</v>
      </c>
      <c r="B78" s="119" t="s">
        <v>945</v>
      </c>
      <c r="C78" s="116" t="s">
        <v>912</v>
      </c>
      <c r="D78" s="116"/>
      <c r="E78" s="147">
        <v>0</v>
      </c>
      <c r="F78" s="146">
        <v>0</v>
      </c>
      <c r="G78" s="146">
        <f t="shared" si="1"/>
        <v>0</v>
      </c>
    </row>
    <row r="79" spans="1:8">
      <c r="A79" s="115">
        <v>5108015</v>
      </c>
      <c r="B79" s="119" t="s">
        <v>956</v>
      </c>
      <c r="C79" s="116" t="s">
        <v>912</v>
      </c>
      <c r="D79" s="116"/>
      <c r="E79" s="147">
        <v>0</v>
      </c>
      <c r="F79" s="146">
        <v>0</v>
      </c>
      <c r="G79" s="146">
        <f t="shared" si="1"/>
        <v>0</v>
      </c>
    </row>
    <row r="80" spans="1:8">
      <c r="A80" s="115">
        <v>5108016</v>
      </c>
      <c r="B80" s="119" t="s">
        <v>546</v>
      </c>
      <c r="C80" s="116" t="s">
        <v>912</v>
      </c>
      <c r="D80" s="116"/>
      <c r="E80" s="147">
        <v>0</v>
      </c>
      <c r="F80" s="146">
        <v>0</v>
      </c>
      <c r="G80" s="146">
        <f t="shared" si="1"/>
        <v>0</v>
      </c>
    </row>
    <row r="81" spans="1:8">
      <c r="A81" s="185" t="s">
        <v>957</v>
      </c>
      <c r="B81" s="186"/>
      <c r="C81" s="190"/>
      <c r="D81" s="190"/>
      <c r="E81" s="188">
        <f>SUM(E64:E80)</f>
        <v>47782.78</v>
      </c>
      <c r="F81" s="189">
        <f>SUM(F64:F80)</f>
        <v>1500</v>
      </c>
      <c r="G81" s="189">
        <f t="shared" si="1"/>
        <v>46282.78</v>
      </c>
      <c r="H81" s="198" t="s">
        <v>948</v>
      </c>
    </row>
    <row r="82" spans="1:8">
      <c r="A82" s="141">
        <v>51090</v>
      </c>
      <c r="B82" s="181" t="s">
        <v>958</v>
      </c>
      <c r="C82" s="142" t="s">
        <v>912</v>
      </c>
      <c r="D82" s="142"/>
      <c r="E82" s="144">
        <v>0</v>
      </c>
      <c r="F82" s="143">
        <v>0</v>
      </c>
      <c r="G82" s="143">
        <f t="shared" si="1"/>
        <v>0</v>
      </c>
    </row>
    <row r="83" spans="1:8" ht="15" thickBot="1">
      <c r="A83" s="199">
        <v>5109001</v>
      </c>
      <c r="B83" s="200" t="s">
        <v>432</v>
      </c>
      <c r="C83" s="114" t="s">
        <v>912</v>
      </c>
      <c r="D83" s="114"/>
      <c r="E83" s="201">
        <v>0</v>
      </c>
      <c r="F83" s="201">
        <v>0</v>
      </c>
      <c r="G83" s="202">
        <f t="shared" si="1"/>
        <v>0</v>
      </c>
    </row>
    <row r="84" spans="1:8" ht="15" thickBot="1">
      <c r="A84" s="203">
        <v>5109002</v>
      </c>
      <c r="B84" s="204" t="s">
        <v>959</v>
      </c>
      <c r="C84" s="204" t="s">
        <v>912</v>
      </c>
      <c r="D84" s="204"/>
      <c r="E84" s="205">
        <v>0</v>
      </c>
      <c r="F84" s="205">
        <v>0</v>
      </c>
      <c r="G84" s="206">
        <f t="shared" si="1"/>
        <v>0</v>
      </c>
    </row>
    <row r="85" spans="1:8">
      <c r="A85" s="101">
        <v>5109003</v>
      </c>
      <c r="B85" s="171" t="s">
        <v>960</v>
      </c>
      <c r="C85" s="172" t="s">
        <v>912</v>
      </c>
      <c r="D85" s="172"/>
      <c r="E85" s="173">
        <v>0</v>
      </c>
      <c r="F85" s="174">
        <v>0</v>
      </c>
      <c r="G85" s="174">
        <f t="shared" si="1"/>
        <v>0</v>
      </c>
    </row>
    <row r="86" spans="1:8">
      <c r="A86" s="115">
        <v>5109004</v>
      </c>
      <c r="B86" s="119" t="s">
        <v>433</v>
      </c>
      <c r="C86" s="116" t="s">
        <v>912</v>
      </c>
      <c r="D86" s="116"/>
      <c r="E86" s="147">
        <v>0</v>
      </c>
      <c r="F86" s="146">
        <v>0</v>
      </c>
      <c r="G86" s="146">
        <f t="shared" si="1"/>
        <v>0</v>
      </c>
    </row>
    <row r="87" spans="1:8">
      <c r="A87" s="115">
        <v>5109005</v>
      </c>
      <c r="B87" s="119" t="s">
        <v>961</v>
      </c>
      <c r="C87" s="116" t="s">
        <v>912</v>
      </c>
      <c r="D87" s="116"/>
      <c r="E87" s="147">
        <v>0</v>
      </c>
      <c r="F87" s="146">
        <v>0</v>
      </c>
      <c r="G87" s="146">
        <f t="shared" si="1"/>
        <v>0</v>
      </c>
    </row>
    <row r="88" spans="1:8">
      <c r="A88" s="115">
        <v>5109006</v>
      </c>
      <c r="B88" s="119" t="s">
        <v>962</v>
      </c>
      <c r="C88" s="116" t="s">
        <v>912</v>
      </c>
      <c r="D88" s="116"/>
      <c r="E88" s="147">
        <v>0</v>
      </c>
      <c r="F88" s="146">
        <v>0</v>
      </c>
      <c r="G88" s="146">
        <f t="shared" si="1"/>
        <v>0</v>
      </c>
    </row>
    <row r="89" spans="1:8">
      <c r="A89" s="185" t="s">
        <v>963</v>
      </c>
      <c r="B89" s="186"/>
      <c r="C89" s="190"/>
      <c r="D89" s="190"/>
      <c r="E89" s="188">
        <f>SUM(E82:E88)</f>
        <v>0</v>
      </c>
      <c r="F89" s="189">
        <f>SUM(F82:F88)</f>
        <v>0</v>
      </c>
      <c r="G89" s="189">
        <f t="shared" si="1"/>
        <v>0</v>
      </c>
    </row>
    <row r="90" spans="1:8">
      <c r="A90" s="141">
        <v>51100</v>
      </c>
      <c r="B90" s="181" t="s">
        <v>964</v>
      </c>
      <c r="C90" s="142" t="s">
        <v>912</v>
      </c>
      <c r="D90" s="142"/>
      <c r="E90" s="144">
        <v>0</v>
      </c>
      <c r="F90" s="143">
        <v>0</v>
      </c>
      <c r="G90" s="143">
        <f t="shared" si="1"/>
        <v>0</v>
      </c>
    </row>
    <row r="91" spans="1:8">
      <c r="A91" s="115">
        <v>5110001</v>
      </c>
      <c r="B91" s="119" t="s">
        <v>436</v>
      </c>
      <c r="C91" s="116" t="s">
        <v>912</v>
      </c>
      <c r="D91" s="116"/>
      <c r="E91" s="147">
        <v>0</v>
      </c>
      <c r="F91" s="146">
        <v>0</v>
      </c>
      <c r="G91" s="146">
        <f t="shared" si="1"/>
        <v>0</v>
      </c>
    </row>
    <row r="92" spans="1:8">
      <c r="A92" s="101">
        <v>5110002</v>
      </c>
      <c r="B92" s="171" t="s">
        <v>965</v>
      </c>
      <c r="C92" s="172" t="s">
        <v>912</v>
      </c>
      <c r="D92" s="172" t="s">
        <v>799</v>
      </c>
      <c r="E92" s="173">
        <v>7731.34</v>
      </c>
      <c r="F92" s="173">
        <v>7479.85</v>
      </c>
      <c r="G92" s="174">
        <f t="shared" si="1"/>
        <v>251.48999999999978</v>
      </c>
    </row>
    <row r="93" spans="1:8">
      <c r="A93" s="115">
        <v>5110003</v>
      </c>
      <c r="B93" s="119" t="s">
        <v>966</v>
      </c>
      <c r="C93" s="116" t="s">
        <v>912</v>
      </c>
      <c r="D93" s="116" t="s">
        <v>799</v>
      </c>
      <c r="E93" s="147">
        <v>6898.19</v>
      </c>
      <c r="F93" s="146">
        <v>6898.19</v>
      </c>
      <c r="G93" s="146">
        <f t="shared" si="1"/>
        <v>0</v>
      </c>
    </row>
    <row r="94" spans="1:8">
      <c r="A94" s="115">
        <v>5110004</v>
      </c>
      <c r="B94" s="119" t="s">
        <v>967</v>
      </c>
      <c r="C94" s="116" t="s">
        <v>912</v>
      </c>
      <c r="D94" s="116" t="s">
        <v>799</v>
      </c>
      <c r="E94" s="147">
        <v>122.52</v>
      </c>
      <c r="F94" s="146">
        <v>122.51</v>
      </c>
      <c r="G94" s="146">
        <f t="shared" si="1"/>
        <v>9.9999999999909051E-3</v>
      </c>
    </row>
    <row r="95" spans="1:8">
      <c r="A95" s="115">
        <v>5110005</v>
      </c>
      <c r="B95" s="119" t="s">
        <v>437</v>
      </c>
      <c r="C95" s="116" t="s">
        <v>912</v>
      </c>
      <c r="D95" s="116"/>
      <c r="E95" s="147">
        <v>0</v>
      </c>
      <c r="F95" s="146">
        <v>0</v>
      </c>
      <c r="G95" s="146">
        <f t="shared" si="1"/>
        <v>0</v>
      </c>
    </row>
    <row r="96" spans="1:8">
      <c r="A96" s="115">
        <v>5110006</v>
      </c>
      <c r="B96" s="119" t="s">
        <v>968</v>
      </c>
      <c r="C96" s="116" t="s">
        <v>912</v>
      </c>
      <c r="D96" s="116"/>
      <c r="E96" s="147">
        <v>0</v>
      </c>
      <c r="F96" s="146">
        <v>0</v>
      </c>
      <c r="G96" s="146">
        <f t="shared" si="1"/>
        <v>0</v>
      </c>
    </row>
    <row r="97" spans="1:7">
      <c r="A97" s="185" t="s">
        <v>969</v>
      </c>
      <c r="B97" s="186"/>
      <c r="C97" s="190"/>
      <c r="D97" s="190"/>
      <c r="E97" s="188">
        <f>SUM(E90:E96)</f>
        <v>14752.05</v>
      </c>
      <c r="F97" s="189">
        <f>SUM(F90:F96)</f>
        <v>14500.550000000001</v>
      </c>
      <c r="G97" s="189">
        <f t="shared" si="1"/>
        <v>251.49999999999818</v>
      </c>
    </row>
    <row r="98" spans="1:7">
      <c r="A98" s="207" t="s">
        <v>970</v>
      </c>
      <c r="B98" s="208"/>
      <c r="C98" s="209"/>
      <c r="D98" s="209"/>
      <c r="E98" s="210">
        <f>+E24+E27+E32+E39+E51+E55+E63+E81+E89+E97</f>
        <v>414478.2</v>
      </c>
      <c r="F98" s="211">
        <f>+F24+F27+F32+F39+F51+F55+F63+F81+F89+F97</f>
        <v>21763.72</v>
      </c>
      <c r="G98" s="211">
        <f t="shared" si="1"/>
        <v>392714.48</v>
      </c>
    </row>
    <row r="99" spans="1:7">
      <c r="A99" s="212">
        <v>52</v>
      </c>
      <c r="B99" s="213" t="s">
        <v>971</v>
      </c>
      <c r="C99" s="214"/>
      <c r="D99" s="214"/>
      <c r="E99" s="215">
        <v>0</v>
      </c>
      <c r="F99" s="216">
        <v>0</v>
      </c>
      <c r="G99" s="216">
        <f t="shared" si="1"/>
        <v>0</v>
      </c>
    </row>
    <row r="100" spans="1:7">
      <c r="A100" s="141">
        <v>52010</v>
      </c>
      <c r="B100" s="181" t="s">
        <v>972</v>
      </c>
      <c r="C100" s="142" t="s">
        <v>915</v>
      </c>
      <c r="D100" s="142"/>
      <c r="E100" s="144">
        <v>0</v>
      </c>
      <c r="F100" s="143">
        <v>0</v>
      </c>
      <c r="G100" s="143">
        <f t="shared" si="1"/>
        <v>0</v>
      </c>
    </row>
    <row r="101" spans="1:7">
      <c r="A101" s="115">
        <v>5201001</v>
      </c>
      <c r="B101" s="119" t="s">
        <v>507</v>
      </c>
      <c r="C101" s="116" t="s">
        <v>915</v>
      </c>
      <c r="D101" s="116"/>
      <c r="E101" s="147">
        <v>0</v>
      </c>
      <c r="F101" s="146">
        <v>0</v>
      </c>
      <c r="G101" s="146">
        <f t="shared" si="1"/>
        <v>0</v>
      </c>
    </row>
    <row r="102" spans="1:7">
      <c r="A102" s="115">
        <v>5201002</v>
      </c>
      <c r="B102" s="119" t="s">
        <v>508</v>
      </c>
      <c r="C102" s="116" t="s">
        <v>915</v>
      </c>
      <c r="D102" s="116"/>
      <c r="E102" s="147">
        <v>0</v>
      </c>
      <c r="F102" s="146">
        <v>0</v>
      </c>
      <c r="G102" s="146">
        <f t="shared" si="1"/>
        <v>0</v>
      </c>
    </row>
    <row r="103" spans="1:7">
      <c r="A103" s="115">
        <v>5201003</v>
      </c>
      <c r="B103" s="119" t="s">
        <v>932</v>
      </c>
      <c r="C103" s="116" t="s">
        <v>915</v>
      </c>
      <c r="D103" s="116"/>
      <c r="E103" s="147">
        <v>0</v>
      </c>
      <c r="F103" s="146">
        <v>0</v>
      </c>
      <c r="G103" s="146">
        <f t="shared" si="1"/>
        <v>0</v>
      </c>
    </row>
    <row r="104" spans="1:7">
      <c r="A104" s="115">
        <v>5201004</v>
      </c>
      <c r="B104" s="119" t="s">
        <v>933</v>
      </c>
      <c r="C104" s="116" t="s">
        <v>915</v>
      </c>
      <c r="D104" s="116"/>
      <c r="E104" s="147">
        <v>0</v>
      </c>
      <c r="F104" s="146">
        <v>0</v>
      </c>
      <c r="G104" s="146">
        <f t="shared" si="1"/>
        <v>0</v>
      </c>
    </row>
    <row r="105" spans="1:7">
      <c r="A105" s="115">
        <v>5201005</v>
      </c>
      <c r="B105" s="119" t="s">
        <v>390</v>
      </c>
      <c r="C105" s="116" t="s">
        <v>915</v>
      </c>
      <c r="D105" s="116"/>
      <c r="E105" s="147">
        <v>0</v>
      </c>
      <c r="F105" s="146">
        <v>0</v>
      </c>
      <c r="G105" s="146">
        <f t="shared" si="1"/>
        <v>0</v>
      </c>
    </row>
    <row r="106" spans="1:7">
      <c r="A106" s="148" t="s">
        <v>973</v>
      </c>
      <c r="B106" s="197"/>
      <c r="C106" s="149"/>
      <c r="D106" s="149"/>
      <c r="E106" s="152">
        <f>SUM(E99:E105)</f>
        <v>0</v>
      </c>
      <c r="F106" s="152">
        <f>SUM(F99:F105)</f>
        <v>0</v>
      </c>
      <c r="G106" s="153">
        <f t="shared" si="1"/>
        <v>0</v>
      </c>
    </row>
    <row r="107" spans="1:7">
      <c r="A107" s="141">
        <v>52020</v>
      </c>
      <c r="B107" s="181" t="s">
        <v>454</v>
      </c>
      <c r="C107" s="142" t="s">
        <v>915</v>
      </c>
      <c r="D107" s="142"/>
      <c r="E107" s="144">
        <v>0</v>
      </c>
      <c r="F107" s="143">
        <v>0</v>
      </c>
      <c r="G107" s="143">
        <f t="shared" si="1"/>
        <v>0</v>
      </c>
    </row>
    <row r="108" spans="1:7">
      <c r="A108" s="115">
        <v>5202001</v>
      </c>
      <c r="B108" s="119" t="s">
        <v>514</v>
      </c>
      <c r="C108" s="116" t="s">
        <v>915</v>
      </c>
      <c r="D108" s="116"/>
      <c r="E108" s="147">
        <v>0</v>
      </c>
      <c r="F108" s="146">
        <v>0</v>
      </c>
      <c r="G108" s="146">
        <f t="shared" si="1"/>
        <v>0</v>
      </c>
    </row>
    <row r="109" spans="1:7">
      <c r="A109" s="101">
        <v>5202002</v>
      </c>
      <c r="B109" s="171" t="s">
        <v>446</v>
      </c>
      <c r="C109" s="172" t="s">
        <v>915</v>
      </c>
      <c r="D109" s="172"/>
      <c r="E109" s="173">
        <v>0</v>
      </c>
      <c r="F109" s="173">
        <v>0</v>
      </c>
      <c r="G109" s="174">
        <f t="shared" si="1"/>
        <v>0</v>
      </c>
    </row>
    <row r="110" spans="1:7">
      <c r="A110" s="115">
        <v>5202003</v>
      </c>
      <c r="B110" s="119" t="s">
        <v>455</v>
      </c>
      <c r="C110" s="116" t="s">
        <v>915</v>
      </c>
      <c r="D110" s="116" t="s">
        <v>763</v>
      </c>
      <c r="E110" s="147">
        <v>11442.86</v>
      </c>
      <c r="F110" s="146">
        <v>0</v>
      </c>
      <c r="G110" s="146">
        <f t="shared" si="1"/>
        <v>11442.86</v>
      </c>
    </row>
    <row r="111" spans="1:7">
      <c r="A111" s="115">
        <v>5202004</v>
      </c>
      <c r="B111" s="119" t="s">
        <v>871</v>
      </c>
      <c r="C111" s="116" t="s">
        <v>915</v>
      </c>
      <c r="D111" s="116" t="s">
        <v>763</v>
      </c>
      <c r="E111" s="147">
        <v>43920</v>
      </c>
      <c r="F111" s="146">
        <v>0</v>
      </c>
      <c r="G111" s="146">
        <f t="shared" si="1"/>
        <v>43920</v>
      </c>
    </row>
    <row r="112" spans="1:7">
      <c r="A112" s="115">
        <v>5202005</v>
      </c>
      <c r="B112" s="119" t="s">
        <v>456</v>
      </c>
      <c r="C112" s="116" t="s">
        <v>915</v>
      </c>
      <c r="D112" s="116" t="s">
        <v>763</v>
      </c>
      <c r="E112" s="147">
        <v>23269.89</v>
      </c>
      <c r="F112" s="146">
        <v>0</v>
      </c>
      <c r="G112" s="146">
        <f t="shared" si="1"/>
        <v>23269.89</v>
      </c>
    </row>
    <row r="113" spans="1:7">
      <c r="A113" s="115">
        <v>5202006</v>
      </c>
      <c r="B113" s="119" t="s">
        <v>457</v>
      </c>
      <c r="C113" s="116" t="s">
        <v>915</v>
      </c>
      <c r="D113" s="116" t="s">
        <v>763</v>
      </c>
      <c r="E113" s="147">
        <v>43315.91</v>
      </c>
      <c r="F113" s="146">
        <v>878.4</v>
      </c>
      <c r="G113" s="146">
        <f t="shared" si="1"/>
        <v>42437.51</v>
      </c>
    </row>
    <row r="114" spans="1:7">
      <c r="A114" s="115">
        <v>5202007</v>
      </c>
      <c r="B114" s="119" t="s">
        <v>462</v>
      </c>
      <c r="C114" s="116" t="s">
        <v>915</v>
      </c>
      <c r="D114" s="116" t="s">
        <v>763</v>
      </c>
      <c r="E114" s="147">
        <v>8213.0400000000009</v>
      </c>
      <c r="F114" s="146">
        <v>0</v>
      </c>
      <c r="G114" s="146">
        <f t="shared" si="1"/>
        <v>8213.0400000000009</v>
      </c>
    </row>
    <row r="115" spans="1:7">
      <c r="A115" s="115">
        <v>5202008</v>
      </c>
      <c r="B115" s="119" t="s">
        <v>461</v>
      </c>
      <c r="C115" s="116" t="s">
        <v>915</v>
      </c>
      <c r="D115" s="116" t="s">
        <v>763</v>
      </c>
      <c r="E115" s="147">
        <v>2377.9299999999998</v>
      </c>
      <c r="F115" s="146">
        <v>0</v>
      </c>
      <c r="G115" s="146">
        <f t="shared" si="1"/>
        <v>2377.9299999999998</v>
      </c>
    </row>
    <row r="116" spans="1:7">
      <c r="A116" s="115">
        <v>5202009</v>
      </c>
      <c r="B116" s="119" t="s">
        <v>460</v>
      </c>
      <c r="C116" s="116" t="s">
        <v>915</v>
      </c>
      <c r="D116" s="116" t="s">
        <v>763</v>
      </c>
      <c r="E116" s="147">
        <v>15156.58</v>
      </c>
      <c r="F116" s="146">
        <v>0</v>
      </c>
      <c r="G116" s="146">
        <f t="shared" si="1"/>
        <v>15156.58</v>
      </c>
    </row>
    <row r="117" spans="1:7">
      <c r="A117" s="115">
        <v>5202010</v>
      </c>
      <c r="B117" s="119" t="s">
        <v>458</v>
      </c>
      <c r="C117" s="116" t="s">
        <v>915</v>
      </c>
      <c r="D117" s="116" t="s">
        <v>763</v>
      </c>
      <c r="E117" s="147">
        <v>678.77</v>
      </c>
      <c r="F117" s="146">
        <v>0</v>
      </c>
      <c r="G117" s="146">
        <f t="shared" si="1"/>
        <v>678.77</v>
      </c>
    </row>
    <row r="118" spans="1:7">
      <c r="A118" s="115">
        <v>5202011</v>
      </c>
      <c r="B118" s="119" t="s">
        <v>974</v>
      </c>
      <c r="C118" s="116" t="s">
        <v>915</v>
      </c>
      <c r="D118" s="116" t="s">
        <v>763</v>
      </c>
      <c r="E118" s="147">
        <v>0</v>
      </c>
      <c r="F118" s="146">
        <v>0</v>
      </c>
      <c r="G118" s="146">
        <f t="shared" si="1"/>
        <v>0</v>
      </c>
    </row>
    <row r="119" spans="1:7">
      <c r="A119" s="115">
        <v>5202012</v>
      </c>
      <c r="B119" s="119" t="s">
        <v>975</v>
      </c>
      <c r="C119" s="116" t="s">
        <v>915</v>
      </c>
      <c r="D119" s="116" t="s">
        <v>763</v>
      </c>
      <c r="E119" s="147">
        <v>5241.1400000000003</v>
      </c>
      <c r="F119" s="146">
        <v>0</v>
      </c>
      <c r="G119" s="146">
        <f t="shared" si="1"/>
        <v>5241.1400000000003</v>
      </c>
    </row>
    <row r="120" spans="1:7">
      <c r="A120" s="185" t="s">
        <v>976</v>
      </c>
      <c r="B120" s="186"/>
      <c r="C120" s="190"/>
      <c r="D120" s="190"/>
      <c r="E120" s="188">
        <f>SUM(E107:E119)</f>
        <v>153616.12</v>
      </c>
      <c r="F120" s="189">
        <f>SUM(F107:F119)</f>
        <v>878.4</v>
      </c>
      <c r="G120" s="189">
        <f t="shared" si="1"/>
        <v>152737.72</v>
      </c>
    </row>
    <row r="121" spans="1:7">
      <c r="A121" s="141">
        <v>52030</v>
      </c>
      <c r="B121" s="181" t="s">
        <v>941</v>
      </c>
      <c r="C121" s="142" t="s">
        <v>915</v>
      </c>
      <c r="D121" s="142"/>
      <c r="E121" s="144">
        <v>0</v>
      </c>
      <c r="F121" s="143">
        <v>0</v>
      </c>
      <c r="G121" s="143">
        <f t="shared" ref="G121:G184" si="2">+E121-F121</f>
        <v>0</v>
      </c>
    </row>
    <row r="122" spans="1:7">
      <c r="A122" s="115">
        <v>5203001</v>
      </c>
      <c r="B122" s="119" t="s">
        <v>977</v>
      </c>
      <c r="C122" s="116" t="s">
        <v>915</v>
      </c>
      <c r="D122" s="116"/>
      <c r="E122" s="147">
        <v>0</v>
      </c>
      <c r="F122" s="146">
        <v>0</v>
      </c>
      <c r="G122" s="146">
        <f t="shared" si="2"/>
        <v>0</v>
      </c>
    </row>
    <row r="123" spans="1:7">
      <c r="A123" s="185" t="s">
        <v>943</v>
      </c>
      <c r="B123" s="186"/>
      <c r="C123" s="190"/>
      <c r="D123" s="190"/>
      <c r="E123" s="188">
        <f>SUM(E121:E122)</f>
        <v>0</v>
      </c>
      <c r="F123" s="189">
        <f>SUM(F121:F122)</f>
        <v>0</v>
      </c>
      <c r="G123" s="189">
        <f t="shared" si="2"/>
        <v>0</v>
      </c>
    </row>
    <row r="124" spans="1:7">
      <c r="A124" s="141">
        <v>52040</v>
      </c>
      <c r="B124" s="181" t="s">
        <v>463</v>
      </c>
      <c r="C124" s="142" t="s">
        <v>915</v>
      </c>
      <c r="D124" s="142"/>
      <c r="E124" s="144">
        <v>0</v>
      </c>
      <c r="F124" s="143">
        <v>0</v>
      </c>
      <c r="G124" s="143">
        <f t="shared" si="2"/>
        <v>0</v>
      </c>
    </row>
    <row r="125" spans="1:7">
      <c r="A125" s="115">
        <v>5204002</v>
      </c>
      <c r="B125" s="119" t="s">
        <v>949</v>
      </c>
      <c r="C125" s="116" t="s">
        <v>915</v>
      </c>
      <c r="D125" s="116"/>
      <c r="E125" s="147">
        <v>0</v>
      </c>
      <c r="F125" s="146">
        <v>0</v>
      </c>
      <c r="G125" s="146">
        <f t="shared" si="2"/>
        <v>0</v>
      </c>
    </row>
    <row r="126" spans="1:7">
      <c r="A126" s="115">
        <v>5204003</v>
      </c>
      <c r="B126" s="119" t="s">
        <v>448</v>
      </c>
      <c r="C126" s="116" t="s">
        <v>915</v>
      </c>
      <c r="D126" s="116"/>
      <c r="E126" s="147">
        <v>0</v>
      </c>
      <c r="F126" s="146">
        <v>0</v>
      </c>
      <c r="G126" s="146">
        <f t="shared" si="2"/>
        <v>0</v>
      </c>
    </row>
    <row r="127" spans="1:7" ht="15" thickBot="1">
      <c r="A127" s="101">
        <v>5204004</v>
      </c>
      <c r="B127" s="171" t="s">
        <v>950</v>
      </c>
      <c r="C127" s="172" t="s">
        <v>915</v>
      </c>
      <c r="D127" s="172"/>
      <c r="E127" s="173">
        <v>0</v>
      </c>
      <c r="F127" s="173">
        <v>0</v>
      </c>
      <c r="G127" s="174">
        <f t="shared" si="2"/>
        <v>0</v>
      </c>
    </row>
    <row r="128" spans="1:7" ht="15" thickBot="1">
      <c r="A128" s="203">
        <v>5204005</v>
      </c>
      <c r="B128" s="204" t="s">
        <v>918</v>
      </c>
      <c r="C128" s="204" t="s">
        <v>915</v>
      </c>
      <c r="D128" s="204"/>
      <c r="E128" s="205">
        <v>0</v>
      </c>
      <c r="F128" s="205">
        <v>0</v>
      </c>
      <c r="G128" s="206">
        <f t="shared" si="2"/>
        <v>0</v>
      </c>
    </row>
    <row r="129" spans="1:8">
      <c r="A129" s="101">
        <v>5204007</v>
      </c>
      <c r="B129" s="171" t="s">
        <v>951</v>
      </c>
      <c r="C129" s="172" t="s">
        <v>915</v>
      </c>
      <c r="D129" s="172"/>
      <c r="E129" s="173">
        <v>0</v>
      </c>
      <c r="F129" s="174">
        <v>0</v>
      </c>
      <c r="G129" s="174">
        <f t="shared" si="2"/>
        <v>0</v>
      </c>
    </row>
    <row r="130" spans="1:8">
      <c r="A130" s="115">
        <v>5204008</v>
      </c>
      <c r="B130" s="119" t="s">
        <v>952</v>
      </c>
      <c r="C130" s="116" t="s">
        <v>915</v>
      </c>
      <c r="D130" s="116"/>
      <c r="E130" s="147">
        <v>0</v>
      </c>
      <c r="F130" s="146">
        <v>0</v>
      </c>
      <c r="G130" s="146">
        <f t="shared" si="2"/>
        <v>0</v>
      </c>
    </row>
    <row r="131" spans="1:8">
      <c r="A131" s="115">
        <v>5204009</v>
      </c>
      <c r="B131" s="119" t="s">
        <v>953</v>
      </c>
      <c r="C131" s="116" t="s">
        <v>915</v>
      </c>
      <c r="D131" s="116"/>
      <c r="E131" s="147">
        <v>0</v>
      </c>
      <c r="F131" s="146">
        <v>0</v>
      </c>
      <c r="G131" s="146">
        <f t="shared" si="2"/>
        <v>0</v>
      </c>
    </row>
    <row r="132" spans="1:8">
      <c r="A132" s="115">
        <v>5204010</v>
      </c>
      <c r="B132" s="119" t="s">
        <v>954</v>
      </c>
      <c r="C132" s="116" t="s">
        <v>915</v>
      </c>
      <c r="D132" s="116"/>
      <c r="E132" s="147">
        <v>0</v>
      </c>
      <c r="F132" s="146">
        <v>0</v>
      </c>
      <c r="G132" s="146">
        <f t="shared" si="2"/>
        <v>0</v>
      </c>
    </row>
    <row r="133" spans="1:8">
      <c r="A133" s="115">
        <v>5204011</v>
      </c>
      <c r="B133" s="119" t="s">
        <v>955</v>
      </c>
      <c r="C133" s="116" t="s">
        <v>915</v>
      </c>
      <c r="D133" s="116"/>
      <c r="E133" s="147">
        <v>0</v>
      </c>
      <c r="F133" s="146">
        <v>0</v>
      </c>
      <c r="G133" s="146">
        <f t="shared" si="2"/>
        <v>0</v>
      </c>
    </row>
    <row r="134" spans="1:8">
      <c r="A134" s="115">
        <v>5204012</v>
      </c>
      <c r="B134" s="119" t="s">
        <v>978</v>
      </c>
      <c r="C134" s="116" t="s">
        <v>915</v>
      </c>
      <c r="D134" s="116"/>
      <c r="E134" s="147">
        <v>0</v>
      </c>
      <c r="F134" s="146">
        <v>0</v>
      </c>
      <c r="G134" s="146">
        <f t="shared" si="2"/>
        <v>0</v>
      </c>
    </row>
    <row r="135" spans="1:8">
      <c r="A135" s="115">
        <v>5204013</v>
      </c>
      <c r="B135" s="119" t="s">
        <v>979</v>
      </c>
      <c r="C135" s="116" t="s">
        <v>915</v>
      </c>
      <c r="D135" s="116"/>
      <c r="E135" s="147">
        <v>0</v>
      </c>
      <c r="F135" s="146">
        <v>0</v>
      </c>
      <c r="G135" s="146">
        <f t="shared" si="2"/>
        <v>0</v>
      </c>
    </row>
    <row r="136" spans="1:8">
      <c r="A136" s="101">
        <v>5204014</v>
      </c>
      <c r="B136" s="171" t="s">
        <v>945</v>
      </c>
      <c r="C136" s="172" t="s">
        <v>915</v>
      </c>
      <c r="D136" s="172"/>
      <c r="E136" s="173">
        <v>0</v>
      </c>
      <c r="F136" s="173">
        <v>0</v>
      </c>
      <c r="G136" s="174">
        <f t="shared" si="2"/>
        <v>0</v>
      </c>
    </row>
    <row r="137" spans="1:8">
      <c r="A137" s="115">
        <v>5204015</v>
      </c>
      <c r="B137" s="119" t="s">
        <v>980</v>
      </c>
      <c r="C137" s="116" t="s">
        <v>915</v>
      </c>
      <c r="D137" s="116"/>
      <c r="E137" s="147">
        <v>0</v>
      </c>
      <c r="F137" s="146">
        <v>0</v>
      </c>
      <c r="G137" s="146">
        <f t="shared" si="2"/>
        <v>0</v>
      </c>
    </row>
    <row r="138" spans="1:8">
      <c r="A138" s="115">
        <v>5204016</v>
      </c>
      <c r="B138" s="119" t="s">
        <v>546</v>
      </c>
      <c r="C138" s="116" t="s">
        <v>915</v>
      </c>
      <c r="D138" s="116"/>
      <c r="E138" s="147">
        <v>0</v>
      </c>
      <c r="F138" s="146">
        <v>0</v>
      </c>
      <c r="G138" s="146">
        <f t="shared" si="2"/>
        <v>0</v>
      </c>
    </row>
    <row r="139" spans="1:8">
      <c r="A139" s="185" t="s">
        <v>981</v>
      </c>
      <c r="B139" s="186"/>
      <c r="C139" s="190"/>
      <c r="D139" s="190"/>
      <c r="E139" s="188">
        <f>SUM(E122:E138)</f>
        <v>0</v>
      </c>
      <c r="F139" s="189">
        <f>SUM(F122:F138)</f>
        <v>0</v>
      </c>
      <c r="G139" s="189">
        <f t="shared" si="2"/>
        <v>0</v>
      </c>
      <c r="H139" s="198" t="s">
        <v>948</v>
      </c>
    </row>
    <row r="140" spans="1:8">
      <c r="A140" s="207" t="s">
        <v>982</v>
      </c>
      <c r="B140" s="208"/>
      <c r="C140" s="209"/>
      <c r="D140" s="209"/>
      <c r="E140" s="210">
        <f>+E104+E118+E121+E139</f>
        <v>0</v>
      </c>
      <c r="F140" s="211">
        <f>+F104+F118+F121+F139</f>
        <v>0</v>
      </c>
      <c r="G140" s="211">
        <f t="shared" si="2"/>
        <v>0</v>
      </c>
    </row>
    <row r="141" spans="1:8">
      <c r="A141" s="136">
        <v>53</v>
      </c>
      <c r="B141" s="180" t="s">
        <v>983</v>
      </c>
      <c r="C141" s="137"/>
      <c r="D141" s="137"/>
      <c r="E141" s="140">
        <v>0</v>
      </c>
      <c r="F141" s="140">
        <v>0</v>
      </c>
      <c r="G141" s="139">
        <f t="shared" si="2"/>
        <v>0</v>
      </c>
    </row>
    <row r="142" spans="1:8">
      <c r="A142" s="141">
        <v>53010</v>
      </c>
      <c r="B142" s="181" t="s">
        <v>984</v>
      </c>
      <c r="C142" s="116" t="s">
        <v>916</v>
      </c>
      <c r="D142" s="116"/>
      <c r="E142" s="144">
        <v>0</v>
      </c>
      <c r="F142" s="143">
        <v>0</v>
      </c>
      <c r="G142" s="143">
        <f t="shared" si="2"/>
        <v>0</v>
      </c>
    </row>
    <row r="143" spans="1:8">
      <c r="A143" s="115">
        <v>5301001</v>
      </c>
      <c r="B143" s="119" t="s">
        <v>467</v>
      </c>
      <c r="C143" s="116" t="s">
        <v>916</v>
      </c>
      <c r="D143" s="116"/>
      <c r="E143" s="147">
        <v>0</v>
      </c>
      <c r="F143" s="146">
        <v>0</v>
      </c>
      <c r="G143" s="146">
        <f t="shared" si="2"/>
        <v>0</v>
      </c>
    </row>
    <row r="144" spans="1:8">
      <c r="A144" s="115">
        <v>5301002</v>
      </c>
      <c r="B144" s="119" t="s">
        <v>985</v>
      </c>
      <c r="C144" s="116" t="s">
        <v>916</v>
      </c>
      <c r="D144" s="116"/>
      <c r="E144" s="147">
        <v>0</v>
      </c>
      <c r="F144" s="146">
        <v>0</v>
      </c>
      <c r="G144" s="146">
        <f t="shared" si="2"/>
        <v>0</v>
      </c>
    </row>
    <row r="145" spans="1:7">
      <c r="A145" s="115">
        <v>5301003</v>
      </c>
      <c r="B145" s="119" t="s">
        <v>986</v>
      </c>
      <c r="C145" s="116" t="s">
        <v>916</v>
      </c>
      <c r="D145" s="116"/>
      <c r="E145" s="147">
        <v>0</v>
      </c>
      <c r="F145" s="146">
        <v>0</v>
      </c>
      <c r="G145" s="146">
        <f t="shared" si="2"/>
        <v>0</v>
      </c>
    </row>
    <row r="146" spans="1:7">
      <c r="A146" s="101">
        <v>5301004</v>
      </c>
      <c r="B146" s="171" t="s">
        <v>468</v>
      </c>
      <c r="C146" s="172" t="s">
        <v>916</v>
      </c>
      <c r="D146" s="172" t="s">
        <v>765</v>
      </c>
      <c r="E146" s="173">
        <v>51679.46</v>
      </c>
      <c r="F146" s="173">
        <v>0</v>
      </c>
      <c r="G146" s="174">
        <f t="shared" si="2"/>
        <v>51679.46</v>
      </c>
    </row>
    <row r="147" spans="1:7">
      <c r="A147" s="115">
        <v>5301005</v>
      </c>
      <c r="B147" s="119" t="s">
        <v>987</v>
      </c>
      <c r="C147" s="116" t="s">
        <v>916</v>
      </c>
      <c r="D147" s="116" t="s">
        <v>765</v>
      </c>
      <c r="E147" s="147">
        <v>19432.009999999998</v>
      </c>
      <c r="F147" s="146">
        <v>19432.009999999998</v>
      </c>
      <c r="G147" s="146">
        <f t="shared" si="2"/>
        <v>0</v>
      </c>
    </row>
    <row r="148" spans="1:7">
      <c r="A148" s="185" t="s">
        <v>988</v>
      </c>
      <c r="B148" s="186"/>
      <c r="C148" s="190"/>
      <c r="D148" s="190"/>
      <c r="E148" s="188">
        <f>SUM(E142:E147)</f>
        <v>71111.47</v>
      </c>
      <c r="F148" s="189">
        <f>SUM(F142:F147)</f>
        <v>19432.009999999998</v>
      </c>
      <c r="G148" s="189">
        <f t="shared" si="2"/>
        <v>51679.460000000006</v>
      </c>
    </row>
    <row r="149" spans="1:7">
      <c r="A149" s="141">
        <v>53020</v>
      </c>
      <c r="B149" s="181" t="s">
        <v>989</v>
      </c>
      <c r="C149" s="116" t="s">
        <v>916</v>
      </c>
      <c r="D149" s="116"/>
      <c r="E149" s="144">
        <v>0</v>
      </c>
      <c r="F149" s="143">
        <v>0</v>
      </c>
      <c r="G149" s="143">
        <f t="shared" si="2"/>
        <v>0</v>
      </c>
    </row>
    <row r="150" spans="1:7">
      <c r="A150" s="115">
        <v>5302001</v>
      </c>
      <c r="B150" s="119" t="s">
        <v>990</v>
      </c>
      <c r="C150" s="116" t="s">
        <v>916</v>
      </c>
      <c r="D150" s="116" t="s">
        <v>765</v>
      </c>
      <c r="E150" s="147">
        <v>4766.5600000000004</v>
      </c>
      <c r="F150" s="146">
        <v>406.33</v>
      </c>
      <c r="G150" s="146">
        <f t="shared" si="2"/>
        <v>4360.2300000000005</v>
      </c>
    </row>
    <row r="151" spans="1:7">
      <c r="A151" s="115">
        <v>5302002</v>
      </c>
      <c r="B151" s="119" t="s">
        <v>991</v>
      </c>
      <c r="C151" s="116" t="s">
        <v>916</v>
      </c>
      <c r="D151" s="116"/>
      <c r="E151" s="147">
        <v>0</v>
      </c>
      <c r="F151" s="146">
        <v>0</v>
      </c>
      <c r="G151" s="146">
        <f t="shared" si="2"/>
        <v>0</v>
      </c>
    </row>
    <row r="152" spans="1:7">
      <c r="A152" s="101">
        <v>5302003</v>
      </c>
      <c r="B152" s="171" t="s">
        <v>992</v>
      </c>
      <c r="C152" s="172" t="s">
        <v>916</v>
      </c>
      <c r="D152" s="172"/>
      <c r="E152" s="173">
        <v>0</v>
      </c>
      <c r="F152" s="173">
        <v>0</v>
      </c>
      <c r="G152" s="174">
        <f t="shared" si="2"/>
        <v>0</v>
      </c>
    </row>
    <row r="153" spans="1:7">
      <c r="A153" s="185" t="s">
        <v>993</v>
      </c>
      <c r="B153" s="186"/>
      <c r="C153" s="190"/>
      <c r="D153" s="190"/>
      <c r="E153" s="188">
        <f>SUM(E149:E152)</f>
        <v>4766.5600000000004</v>
      </c>
      <c r="F153" s="189">
        <f>SUM(F149:F152)</f>
        <v>406.33</v>
      </c>
      <c r="G153" s="189">
        <f t="shared" si="2"/>
        <v>4360.2300000000005</v>
      </c>
    </row>
    <row r="154" spans="1:7">
      <c r="A154" s="141">
        <v>53030</v>
      </c>
      <c r="B154" s="181" t="s">
        <v>994</v>
      </c>
      <c r="C154" s="116" t="s">
        <v>916</v>
      </c>
      <c r="D154" s="116"/>
      <c r="E154" s="144">
        <v>0</v>
      </c>
      <c r="F154" s="143">
        <v>0</v>
      </c>
      <c r="G154" s="143">
        <f t="shared" si="2"/>
        <v>0</v>
      </c>
    </row>
    <row r="155" spans="1:7">
      <c r="A155" s="115">
        <v>5303001</v>
      </c>
      <c r="B155" s="119" t="s">
        <v>995</v>
      </c>
      <c r="C155" s="116" t="s">
        <v>916</v>
      </c>
      <c r="D155" s="116"/>
      <c r="E155" s="147">
        <v>0</v>
      </c>
      <c r="F155" s="146">
        <v>0</v>
      </c>
      <c r="G155" s="146">
        <f t="shared" si="2"/>
        <v>0</v>
      </c>
    </row>
    <row r="156" spans="1:7">
      <c r="A156" s="115">
        <v>5303002</v>
      </c>
      <c r="B156" s="119" t="s">
        <v>996</v>
      </c>
      <c r="C156" s="116" t="s">
        <v>916</v>
      </c>
      <c r="D156" s="116"/>
      <c r="E156" s="147">
        <v>0</v>
      </c>
      <c r="F156" s="146">
        <v>0</v>
      </c>
      <c r="G156" s="146">
        <f t="shared" si="2"/>
        <v>0</v>
      </c>
    </row>
    <row r="157" spans="1:7">
      <c r="A157" s="115">
        <v>5303003</v>
      </c>
      <c r="B157" s="119" t="s">
        <v>997</v>
      </c>
      <c r="C157" s="116" t="s">
        <v>916</v>
      </c>
      <c r="D157" s="116"/>
      <c r="E157" s="147">
        <v>0</v>
      </c>
      <c r="F157" s="146">
        <v>0</v>
      </c>
      <c r="G157" s="146">
        <f t="shared" si="2"/>
        <v>0</v>
      </c>
    </row>
    <row r="158" spans="1:7">
      <c r="A158" s="185" t="s">
        <v>998</v>
      </c>
      <c r="B158" s="186"/>
      <c r="C158" s="190"/>
      <c r="D158" s="190"/>
      <c r="E158" s="188">
        <f>SUM(E154:E157)</f>
        <v>0</v>
      </c>
      <c r="F158" s="189">
        <f>SUM(F154:F157)</f>
        <v>0</v>
      </c>
      <c r="G158" s="189">
        <f t="shared" si="2"/>
        <v>0</v>
      </c>
    </row>
    <row r="159" spans="1:7">
      <c r="A159" s="141">
        <v>53040</v>
      </c>
      <c r="B159" s="181" t="s">
        <v>867</v>
      </c>
      <c r="C159" s="116" t="s">
        <v>916</v>
      </c>
      <c r="D159" s="116"/>
      <c r="E159" s="144">
        <v>0</v>
      </c>
      <c r="F159" s="143">
        <v>0</v>
      </c>
      <c r="G159" s="143">
        <f t="shared" si="2"/>
        <v>0</v>
      </c>
    </row>
    <row r="160" spans="1:7">
      <c r="A160" s="115">
        <v>5304001</v>
      </c>
      <c r="B160" s="119" t="s">
        <v>868</v>
      </c>
      <c r="C160" s="116" t="s">
        <v>916</v>
      </c>
      <c r="D160" s="116"/>
      <c r="E160" s="147">
        <v>0</v>
      </c>
      <c r="F160" s="146">
        <v>0</v>
      </c>
      <c r="G160" s="146">
        <f t="shared" si="2"/>
        <v>0</v>
      </c>
    </row>
    <row r="161" spans="1:7">
      <c r="A161" s="101">
        <v>5304002</v>
      </c>
      <c r="B161" s="171" t="s">
        <v>999</v>
      </c>
      <c r="C161" s="172" t="s">
        <v>916</v>
      </c>
      <c r="D161" s="172"/>
      <c r="E161" s="173">
        <v>0</v>
      </c>
      <c r="F161" s="173">
        <v>0</v>
      </c>
      <c r="G161" s="174">
        <f t="shared" si="2"/>
        <v>0</v>
      </c>
    </row>
    <row r="162" spans="1:7">
      <c r="A162" s="115">
        <v>5304003</v>
      </c>
      <c r="B162" s="119" t="s">
        <v>1000</v>
      </c>
      <c r="C162" s="116" t="s">
        <v>916</v>
      </c>
      <c r="D162" s="116"/>
      <c r="E162" s="147">
        <v>0</v>
      </c>
      <c r="F162" s="146">
        <v>0</v>
      </c>
      <c r="G162" s="146">
        <f t="shared" si="2"/>
        <v>0</v>
      </c>
    </row>
    <row r="163" spans="1:7">
      <c r="A163" s="115">
        <v>5304004</v>
      </c>
      <c r="B163" s="119" t="s">
        <v>1001</v>
      </c>
      <c r="C163" s="116" t="s">
        <v>916</v>
      </c>
      <c r="D163" s="116"/>
      <c r="E163" s="147">
        <v>0</v>
      </c>
      <c r="F163" s="146">
        <v>0</v>
      </c>
      <c r="G163" s="146">
        <f t="shared" si="2"/>
        <v>0</v>
      </c>
    </row>
    <row r="164" spans="1:7">
      <c r="A164" s="185" t="s">
        <v>870</v>
      </c>
      <c r="B164" s="186"/>
      <c r="C164" s="190"/>
      <c r="D164" s="190"/>
      <c r="E164" s="188">
        <f>SUM(E159:E163)</f>
        <v>0</v>
      </c>
      <c r="F164" s="189">
        <f>SUM(F159:F163)</f>
        <v>0</v>
      </c>
      <c r="G164" s="189">
        <f t="shared" si="2"/>
        <v>0</v>
      </c>
    </row>
    <row r="165" spans="1:7">
      <c r="A165" s="141">
        <v>53050</v>
      </c>
      <c r="B165" s="181" t="s">
        <v>1002</v>
      </c>
      <c r="C165" s="116" t="s">
        <v>916</v>
      </c>
      <c r="D165" s="116"/>
      <c r="E165" s="144">
        <v>0</v>
      </c>
      <c r="F165" s="143">
        <v>0</v>
      </c>
      <c r="G165" s="143">
        <f t="shared" si="2"/>
        <v>0</v>
      </c>
    </row>
    <row r="166" spans="1:7">
      <c r="A166" s="115">
        <v>5305001</v>
      </c>
      <c r="B166" s="119" t="s">
        <v>1003</v>
      </c>
      <c r="C166" s="116" t="s">
        <v>916</v>
      </c>
      <c r="D166" s="116"/>
      <c r="E166" s="147">
        <v>0</v>
      </c>
      <c r="F166" s="146">
        <v>0</v>
      </c>
      <c r="G166" s="146">
        <f t="shared" si="2"/>
        <v>0</v>
      </c>
    </row>
    <row r="167" spans="1:7">
      <c r="A167" s="115">
        <v>5305002</v>
      </c>
      <c r="B167" s="119" t="s">
        <v>469</v>
      </c>
      <c r="C167" s="116" t="s">
        <v>916</v>
      </c>
      <c r="D167" s="116"/>
      <c r="E167" s="147">
        <v>0</v>
      </c>
      <c r="F167" s="146">
        <v>0</v>
      </c>
      <c r="G167" s="146">
        <f t="shared" si="2"/>
        <v>0</v>
      </c>
    </row>
    <row r="168" spans="1:7">
      <c r="A168" s="115">
        <v>5305003</v>
      </c>
      <c r="B168" s="119" t="s">
        <v>508</v>
      </c>
      <c r="C168" s="116" t="s">
        <v>916</v>
      </c>
      <c r="D168" s="116"/>
      <c r="E168" s="147">
        <v>0</v>
      </c>
      <c r="F168" s="146">
        <v>0</v>
      </c>
      <c r="G168" s="146">
        <f t="shared" si="2"/>
        <v>0</v>
      </c>
    </row>
    <row r="169" spans="1:7">
      <c r="A169" s="115">
        <v>5305004</v>
      </c>
      <c r="B169" s="119" t="s">
        <v>1004</v>
      </c>
      <c r="C169" s="116" t="s">
        <v>916</v>
      </c>
      <c r="D169" s="116"/>
      <c r="E169" s="147">
        <v>0</v>
      </c>
      <c r="F169" s="146">
        <v>0</v>
      </c>
      <c r="G169" s="146">
        <f t="shared" si="2"/>
        <v>0</v>
      </c>
    </row>
    <row r="170" spans="1:7">
      <c r="A170" s="115">
        <v>5305005</v>
      </c>
      <c r="B170" s="119" t="s">
        <v>1005</v>
      </c>
      <c r="C170" s="116" t="s">
        <v>916</v>
      </c>
      <c r="D170" s="116"/>
      <c r="E170" s="147">
        <v>0</v>
      </c>
      <c r="F170" s="146">
        <v>0</v>
      </c>
      <c r="G170" s="146">
        <f t="shared" si="2"/>
        <v>0</v>
      </c>
    </row>
    <row r="171" spans="1:7">
      <c r="A171" s="115">
        <v>5305006</v>
      </c>
      <c r="B171" s="119" t="s">
        <v>470</v>
      </c>
      <c r="C171" s="116" t="s">
        <v>916</v>
      </c>
      <c r="D171" s="116"/>
      <c r="E171" s="147">
        <v>0</v>
      </c>
      <c r="F171" s="146">
        <v>0</v>
      </c>
      <c r="G171" s="146">
        <f t="shared" si="2"/>
        <v>0</v>
      </c>
    </row>
    <row r="172" spans="1:7">
      <c r="A172" s="115">
        <v>5305007</v>
      </c>
      <c r="B172" s="119" t="s">
        <v>1006</v>
      </c>
      <c r="C172" s="116" t="s">
        <v>916</v>
      </c>
      <c r="D172" s="116"/>
      <c r="E172" s="147">
        <v>0</v>
      </c>
      <c r="F172" s="146">
        <v>0</v>
      </c>
      <c r="G172" s="146">
        <f t="shared" si="2"/>
        <v>0</v>
      </c>
    </row>
    <row r="173" spans="1:7">
      <c r="A173" s="185" t="s">
        <v>1007</v>
      </c>
      <c r="B173" s="186"/>
      <c r="C173" s="190"/>
      <c r="D173" s="190"/>
      <c r="E173" s="188">
        <f>SUM(E165:E172)</f>
        <v>0</v>
      </c>
      <c r="F173" s="189">
        <f>SUM(F165:F172)</f>
        <v>0</v>
      </c>
      <c r="G173" s="189">
        <f t="shared" si="2"/>
        <v>0</v>
      </c>
    </row>
    <row r="174" spans="1:7">
      <c r="A174" s="141">
        <v>53060</v>
      </c>
      <c r="B174" s="181" t="s">
        <v>1008</v>
      </c>
      <c r="C174" s="116" t="s">
        <v>916</v>
      </c>
      <c r="D174" s="116"/>
      <c r="E174" s="144">
        <v>0</v>
      </c>
      <c r="F174" s="143">
        <v>0</v>
      </c>
      <c r="G174" s="143">
        <f t="shared" si="2"/>
        <v>0</v>
      </c>
    </row>
    <row r="175" spans="1:7">
      <c r="A175" s="115">
        <v>5306002</v>
      </c>
      <c r="B175" s="119" t="s">
        <v>949</v>
      </c>
      <c r="C175" s="116" t="s">
        <v>916</v>
      </c>
      <c r="D175" s="116"/>
      <c r="E175" s="147">
        <v>0</v>
      </c>
      <c r="F175" s="146">
        <v>0</v>
      </c>
      <c r="G175" s="146">
        <f t="shared" si="2"/>
        <v>0</v>
      </c>
    </row>
    <row r="176" spans="1:7">
      <c r="A176" s="115">
        <v>5306003</v>
      </c>
      <c r="B176" s="119" t="s">
        <v>448</v>
      </c>
      <c r="C176" s="116" t="s">
        <v>916</v>
      </c>
      <c r="D176" s="116"/>
      <c r="E176" s="147">
        <v>0</v>
      </c>
      <c r="F176" s="146">
        <v>0</v>
      </c>
      <c r="G176" s="146">
        <f t="shared" si="2"/>
        <v>0</v>
      </c>
    </row>
    <row r="177" spans="1:8">
      <c r="A177" s="115">
        <v>5306004</v>
      </c>
      <c r="B177" s="119" t="s">
        <v>950</v>
      </c>
      <c r="C177" s="116" t="s">
        <v>916</v>
      </c>
      <c r="D177" s="116"/>
      <c r="E177" s="147">
        <v>0</v>
      </c>
      <c r="F177" s="146">
        <v>0</v>
      </c>
      <c r="G177" s="146">
        <f t="shared" si="2"/>
        <v>0</v>
      </c>
    </row>
    <row r="178" spans="1:8">
      <c r="A178" s="115">
        <v>5306005</v>
      </c>
      <c r="B178" s="119" t="s">
        <v>918</v>
      </c>
      <c r="C178" s="116" t="s">
        <v>916</v>
      </c>
      <c r="D178" s="116"/>
      <c r="E178" s="147">
        <v>0</v>
      </c>
      <c r="F178" s="146">
        <v>0</v>
      </c>
      <c r="G178" s="146">
        <f t="shared" si="2"/>
        <v>0</v>
      </c>
    </row>
    <row r="179" spans="1:8" ht="15" thickBot="1">
      <c r="A179" s="101">
        <v>5306007</v>
      </c>
      <c r="B179" s="171" t="s">
        <v>951</v>
      </c>
      <c r="C179" s="172" t="s">
        <v>916</v>
      </c>
      <c r="D179" s="172"/>
      <c r="E179" s="173">
        <v>0</v>
      </c>
      <c r="F179" s="173">
        <v>0</v>
      </c>
      <c r="G179" s="174">
        <f t="shared" si="2"/>
        <v>0</v>
      </c>
    </row>
    <row r="180" spans="1:8" ht="15" thickBot="1">
      <c r="A180" s="203">
        <v>5306008</v>
      </c>
      <c r="B180" s="204" t="s">
        <v>952</v>
      </c>
      <c r="C180" s="204" t="s">
        <v>916</v>
      </c>
      <c r="D180" s="204"/>
      <c r="E180" s="205">
        <v>0</v>
      </c>
      <c r="F180" s="205">
        <v>0</v>
      </c>
      <c r="G180" s="206">
        <f t="shared" si="2"/>
        <v>0</v>
      </c>
    </row>
    <row r="181" spans="1:8">
      <c r="A181" s="101">
        <v>5306009</v>
      </c>
      <c r="B181" s="171" t="s">
        <v>953</v>
      </c>
      <c r="C181" s="172" t="s">
        <v>916</v>
      </c>
      <c r="D181" s="172"/>
      <c r="E181" s="173">
        <v>0</v>
      </c>
      <c r="F181" s="174">
        <v>0</v>
      </c>
      <c r="G181" s="174">
        <f t="shared" si="2"/>
        <v>0</v>
      </c>
    </row>
    <row r="182" spans="1:8">
      <c r="A182" s="115">
        <v>5306010</v>
      </c>
      <c r="B182" s="119" t="s">
        <v>954</v>
      </c>
      <c r="C182" s="116" t="s">
        <v>916</v>
      </c>
      <c r="D182" s="116"/>
      <c r="E182" s="147">
        <v>0</v>
      </c>
      <c r="F182" s="146">
        <v>0</v>
      </c>
      <c r="G182" s="146">
        <f t="shared" si="2"/>
        <v>0</v>
      </c>
    </row>
    <row r="183" spans="1:8">
      <c r="A183" s="115">
        <v>5306011</v>
      </c>
      <c r="B183" s="119" t="s">
        <v>955</v>
      </c>
      <c r="C183" s="116" t="s">
        <v>916</v>
      </c>
      <c r="D183" s="116"/>
      <c r="E183" s="147">
        <v>0</v>
      </c>
      <c r="F183" s="146">
        <v>0</v>
      </c>
      <c r="G183" s="146">
        <f t="shared" si="2"/>
        <v>0</v>
      </c>
    </row>
    <row r="184" spans="1:8">
      <c r="A184" s="115">
        <v>5306012</v>
      </c>
      <c r="B184" s="119" t="s">
        <v>978</v>
      </c>
      <c r="C184" s="116" t="s">
        <v>916</v>
      </c>
      <c r="D184" s="116"/>
      <c r="E184" s="147">
        <v>0</v>
      </c>
      <c r="F184" s="146">
        <v>0</v>
      </c>
      <c r="G184" s="146">
        <f t="shared" si="2"/>
        <v>0</v>
      </c>
    </row>
    <row r="185" spans="1:8">
      <c r="A185" s="115">
        <v>5306013</v>
      </c>
      <c r="B185" s="119" t="s">
        <v>979</v>
      </c>
      <c r="C185" s="116" t="s">
        <v>916</v>
      </c>
      <c r="D185" s="116"/>
      <c r="E185" s="147">
        <v>0</v>
      </c>
      <c r="F185" s="146">
        <v>0</v>
      </c>
      <c r="G185" s="146">
        <f t="shared" ref="G185:G248" si="3">+E185-F185</f>
        <v>0</v>
      </c>
    </row>
    <row r="186" spans="1:8">
      <c r="A186" s="115">
        <v>5306014</v>
      </c>
      <c r="B186" s="119" t="s">
        <v>945</v>
      </c>
      <c r="C186" s="116" t="s">
        <v>916</v>
      </c>
      <c r="D186" s="116"/>
      <c r="E186" s="147">
        <v>0</v>
      </c>
      <c r="F186" s="146">
        <v>0</v>
      </c>
      <c r="G186" s="146">
        <f t="shared" si="3"/>
        <v>0</v>
      </c>
    </row>
    <row r="187" spans="1:8">
      <c r="A187" s="115">
        <v>5306015</v>
      </c>
      <c r="B187" s="119" t="s">
        <v>980</v>
      </c>
      <c r="C187" s="116" t="s">
        <v>916</v>
      </c>
      <c r="D187" s="116"/>
      <c r="E187" s="147">
        <v>0</v>
      </c>
      <c r="F187" s="146">
        <v>0</v>
      </c>
      <c r="G187" s="146">
        <f t="shared" si="3"/>
        <v>0</v>
      </c>
    </row>
    <row r="188" spans="1:8">
      <c r="A188" s="101">
        <v>5306016</v>
      </c>
      <c r="B188" s="171" t="s">
        <v>546</v>
      </c>
      <c r="C188" s="172" t="s">
        <v>916</v>
      </c>
      <c r="D188" s="172"/>
      <c r="E188" s="173">
        <v>0</v>
      </c>
      <c r="F188" s="173">
        <v>0</v>
      </c>
      <c r="G188" s="174">
        <f t="shared" si="3"/>
        <v>0</v>
      </c>
    </row>
    <row r="189" spans="1:8">
      <c r="A189" s="185" t="s">
        <v>1009</v>
      </c>
      <c r="B189" s="186"/>
      <c r="C189" s="190"/>
      <c r="D189" s="190"/>
      <c r="E189" s="188">
        <f>SUM(E172:E188)</f>
        <v>0</v>
      </c>
      <c r="F189" s="189">
        <f>SUM(F172:F188)</f>
        <v>0</v>
      </c>
      <c r="G189" s="189">
        <f t="shared" si="3"/>
        <v>0</v>
      </c>
      <c r="H189" s="198" t="s">
        <v>948</v>
      </c>
    </row>
    <row r="190" spans="1:8">
      <c r="A190" s="207" t="s">
        <v>1010</v>
      </c>
      <c r="B190" s="208"/>
      <c r="C190" s="209"/>
      <c r="D190" s="209"/>
      <c r="E190" s="210">
        <f>+E189+E171+E162+E156+E151+E146</f>
        <v>51679.46</v>
      </c>
      <c r="F190" s="211">
        <f>+F189+F171+F162+F156+F151+F146</f>
        <v>0</v>
      </c>
      <c r="G190" s="211">
        <f t="shared" si="3"/>
        <v>51679.46</v>
      </c>
    </row>
    <row r="191" spans="1:8">
      <c r="A191" s="212">
        <v>54</v>
      </c>
      <c r="B191" s="213" t="s">
        <v>1011</v>
      </c>
      <c r="C191" s="214"/>
      <c r="D191" s="214"/>
      <c r="E191" s="215">
        <v>0</v>
      </c>
      <c r="F191" s="216">
        <v>0</v>
      </c>
      <c r="G191" s="216">
        <f t="shared" si="3"/>
        <v>0</v>
      </c>
    </row>
    <row r="192" spans="1:8">
      <c r="A192" s="141">
        <v>54010</v>
      </c>
      <c r="B192" s="181" t="s">
        <v>1012</v>
      </c>
      <c r="C192" s="116" t="s">
        <v>1013</v>
      </c>
      <c r="D192" s="116"/>
      <c r="E192" s="144">
        <v>0</v>
      </c>
      <c r="F192" s="143">
        <v>0</v>
      </c>
      <c r="G192" s="143">
        <f t="shared" si="3"/>
        <v>0</v>
      </c>
    </row>
    <row r="193" spans="1:7">
      <c r="A193" s="115">
        <v>5401001</v>
      </c>
      <c r="B193" s="119" t="s">
        <v>444</v>
      </c>
      <c r="C193" s="116" t="s">
        <v>1013</v>
      </c>
      <c r="D193" s="116"/>
      <c r="E193" s="147">
        <v>0</v>
      </c>
      <c r="F193" s="146">
        <v>0</v>
      </c>
      <c r="G193" s="146">
        <f t="shared" si="3"/>
        <v>0</v>
      </c>
    </row>
    <row r="194" spans="1:7">
      <c r="A194" s="101">
        <v>5401002</v>
      </c>
      <c r="B194" s="171" t="s">
        <v>445</v>
      </c>
      <c r="C194" s="172" t="s">
        <v>1013</v>
      </c>
      <c r="D194" s="172" t="s">
        <v>803</v>
      </c>
      <c r="E194" s="173">
        <v>7997.66</v>
      </c>
      <c r="F194" s="173">
        <v>78.31</v>
      </c>
      <c r="G194" s="174">
        <f t="shared" si="3"/>
        <v>7919.3499999999995</v>
      </c>
    </row>
    <row r="195" spans="1:7">
      <c r="A195" s="115">
        <v>5401003</v>
      </c>
      <c r="B195" s="119" t="s">
        <v>1014</v>
      </c>
      <c r="C195" s="116" t="s">
        <v>1013</v>
      </c>
      <c r="D195" s="116" t="s">
        <v>804</v>
      </c>
      <c r="E195" s="147">
        <v>12673.83</v>
      </c>
      <c r="F195" s="146">
        <v>0</v>
      </c>
      <c r="G195" s="146">
        <f t="shared" si="3"/>
        <v>12673.83</v>
      </c>
    </row>
    <row r="196" spans="1:7">
      <c r="A196" s="115">
        <v>5401004</v>
      </c>
      <c r="B196" s="119" t="s">
        <v>1015</v>
      </c>
      <c r="C196" s="116" t="s">
        <v>1013</v>
      </c>
      <c r="D196" s="116" t="s">
        <v>811</v>
      </c>
      <c r="E196" s="147">
        <v>0</v>
      </c>
      <c r="F196" s="146">
        <v>0</v>
      </c>
      <c r="G196" s="146">
        <v>5125.29</v>
      </c>
    </row>
    <row r="197" spans="1:7">
      <c r="A197" s="101">
        <v>5401005</v>
      </c>
      <c r="B197" s="171" t="s">
        <v>1016</v>
      </c>
      <c r="C197" s="172" t="s">
        <v>1013</v>
      </c>
      <c r="D197" s="172"/>
      <c r="E197" s="173">
        <v>0</v>
      </c>
      <c r="F197" s="173">
        <v>0</v>
      </c>
      <c r="G197" s="174">
        <f t="shared" si="3"/>
        <v>0</v>
      </c>
    </row>
    <row r="198" spans="1:7">
      <c r="A198" s="185" t="s">
        <v>1017</v>
      </c>
      <c r="B198" s="186"/>
      <c r="C198" s="190"/>
      <c r="D198" s="190"/>
      <c r="E198" s="188">
        <f>SUM(E192:E197)</f>
        <v>20671.489999999998</v>
      </c>
      <c r="F198" s="189">
        <f>SUM(F192:F197)</f>
        <v>78.31</v>
      </c>
      <c r="G198" s="189">
        <f t="shared" si="3"/>
        <v>20593.179999999997</v>
      </c>
    </row>
    <row r="199" spans="1:7">
      <c r="A199" s="141">
        <v>54020</v>
      </c>
      <c r="B199" s="181" t="s">
        <v>1018</v>
      </c>
      <c r="C199" s="116" t="s">
        <v>1013</v>
      </c>
      <c r="D199" s="116"/>
      <c r="E199" s="144">
        <v>0</v>
      </c>
      <c r="F199" s="143">
        <v>0</v>
      </c>
      <c r="G199" s="143">
        <f t="shared" si="3"/>
        <v>0</v>
      </c>
    </row>
    <row r="200" spans="1:7">
      <c r="A200" s="115">
        <v>5402001</v>
      </c>
      <c r="B200" s="119" t="s">
        <v>1019</v>
      </c>
      <c r="C200" s="116" t="s">
        <v>1013</v>
      </c>
      <c r="D200" s="116"/>
      <c r="E200" s="147">
        <v>0</v>
      </c>
      <c r="F200" s="146">
        <v>0</v>
      </c>
      <c r="G200" s="146">
        <f t="shared" si="3"/>
        <v>0</v>
      </c>
    </row>
    <row r="201" spans="1:7">
      <c r="A201" s="115">
        <v>5402002</v>
      </c>
      <c r="B201" s="119" t="s">
        <v>446</v>
      </c>
      <c r="C201" s="116" t="s">
        <v>1013</v>
      </c>
      <c r="D201" s="116"/>
      <c r="E201" s="147">
        <v>0</v>
      </c>
      <c r="F201" s="146">
        <v>0</v>
      </c>
      <c r="G201" s="146">
        <f t="shared" si="3"/>
        <v>0</v>
      </c>
    </row>
    <row r="202" spans="1:7">
      <c r="A202" s="115">
        <v>5402003</v>
      </c>
      <c r="B202" s="119" t="s">
        <v>523</v>
      </c>
      <c r="C202" s="116" t="s">
        <v>1013</v>
      </c>
      <c r="D202" s="116"/>
      <c r="E202" s="147">
        <v>0</v>
      </c>
      <c r="F202" s="146">
        <v>0</v>
      </c>
      <c r="G202" s="146">
        <f t="shared" si="3"/>
        <v>0</v>
      </c>
    </row>
    <row r="203" spans="1:7">
      <c r="A203" s="115">
        <v>5402004</v>
      </c>
      <c r="B203" s="119" t="s">
        <v>447</v>
      </c>
      <c r="C203" s="116" t="s">
        <v>1013</v>
      </c>
      <c r="D203" s="116" t="s">
        <v>804</v>
      </c>
      <c r="E203" s="147">
        <v>747.86</v>
      </c>
      <c r="F203" s="146">
        <v>0</v>
      </c>
      <c r="G203" s="146">
        <f t="shared" si="3"/>
        <v>747.86</v>
      </c>
    </row>
    <row r="204" spans="1:7">
      <c r="A204" s="185" t="s">
        <v>1020</v>
      </c>
      <c r="B204" s="186"/>
      <c r="C204" s="190"/>
      <c r="D204" s="190"/>
      <c r="E204" s="188">
        <f>SUM(E199:E203)</f>
        <v>747.86</v>
      </c>
      <c r="F204" s="189">
        <f>SUM(F199:F203)</f>
        <v>0</v>
      </c>
      <c r="G204" s="189">
        <f t="shared" si="3"/>
        <v>747.86</v>
      </c>
    </row>
    <row r="205" spans="1:7">
      <c r="A205" s="141">
        <v>54030</v>
      </c>
      <c r="B205" s="181" t="s">
        <v>1021</v>
      </c>
      <c r="C205" s="116" t="s">
        <v>1013</v>
      </c>
      <c r="D205" s="116"/>
      <c r="E205" s="144">
        <v>0</v>
      </c>
      <c r="F205" s="143">
        <v>0</v>
      </c>
      <c r="G205" s="143">
        <f t="shared" si="3"/>
        <v>0</v>
      </c>
    </row>
    <row r="206" spans="1:7">
      <c r="A206" s="115">
        <v>5403001</v>
      </c>
      <c r="B206" s="119" t="s">
        <v>1022</v>
      </c>
      <c r="C206" s="116" t="s">
        <v>1013</v>
      </c>
      <c r="D206" s="116"/>
      <c r="E206" s="147">
        <v>0</v>
      </c>
      <c r="F206" s="146">
        <v>0</v>
      </c>
      <c r="G206" s="146">
        <f t="shared" si="3"/>
        <v>0</v>
      </c>
    </row>
    <row r="207" spans="1:7">
      <c r="A207" s="185" t="s">
        <v>1023</v>
      </c>
      <c r="B207" s="186"/>
      <c r="C207" s="190"/>
      <c r="D207" s="190"/>
      <c r="E207" s="188">
        <f>SUM(E205:E206)</f>
        <v>0</v>
      </c>
      <c r="F207" s="189">
        <f>SUM(F205:F206)</f>
        <v>0</v>
      </c>
      <c r="G207" s="189">
        <f t="shared" si="3"/>
        <v>0</v>
      </c>
    </row>
    <row r="208" spans="1:7">
      <c r="A208" s="141">
        <v>54040</v>
      </c>
      <c r="B208" s="181" t="s">
        <v>1024</v>
      </c>
      <c r="C208" s="116" t="s">
        <v>1013</v>
      </c>
      <c r="D208" s="116"/>
      <c r="E208" s="144">
        <v>0</v>
      </c>
      <c r="F208" s="143">
        <v>0</v>
      </c>
      <c r="G208" s="143">
        <f t="shared" si="3"/>
        <v>0</v>
      </c>
    </row>
    <row r="209" spans="1:7">
      <c r="A209" s="115">
        <v>5404001</v>
      </c>
      <c r="B209" s="119" t="s">
        <v>1025</v>
      </c>
      <c r="C209" s="116" t="s">
        <v>1013</v>
      </c>
      <c r="D209" s="116"/>
      <c r="E209" s="147">
        <v>0</v>
      </c>
      <c r="F209" s="146">
        <v>0</v>
      </c>
      <c r="G209" s="146">
        <f t="shared" si="3"/>
        <v>0</v>
      </c>
    </row>
    <row r="210" spans="1:7">
      <c r="A210" s="101">
        <v>5404002</v>
      </c>
      <c r="B210" s="171" t="s">
        <v>949</v>
      </c>
      <c r="C210" s="172" t="s">
        <v>1013</v>
      </c>
      <c r="D210" s="172"/>
      <c r="E210" s="173">
        <v>0</v>
      </c>
      <c r="F210" s="173">
        <v>0</v>
      </c>
      <c r="G210" s="174">
        <f t="shared" si="3"/>
        <v>0</v>
      </c>
    </row>
    <row r="211" spans="1:7">
      <c r="A211" s="115">
        <v>5404003</v>
      </c>
      <c r="B211" s="119" t="s">
        <v>448</v>
      </c>
      <c r="C211" s="116" t="s">
        <v>1013</v>
      </c>
      <c r="D211" s="116"/>
      <c r="E211" s="147">
        <v>0</v>
      </c>
      <c r="F211" s="146">
        <v>0</v>
      </c>
      <c r="G211" s="146">
        <f t="shared" si="3"/>
        <v>0</v>
      </c>
    </row>
    <row r="212" spans="1:7">
      <c r="A212" s="115">
        <v>5404004</v>
      </c>
      <c r="B212" s="119" t="s">
        <v>950</v>
      </c>
      <c r="C212" s="116" t="s">
        <v>1013</v>
      </c>
      <c r="D212" s="116"/>
      <c r="E212" s="147">
        <v>0</v>
      </c>
      <c r="F212" s="146">
        <v>0</v>
      </c>
      <c r="G212" s="146">
        <f t="shared" si="3"/>
        <v>0</v>
      </c>
    </row>
    <row r="213" spans="1:7">
      <c r="A213" s="115">
        <v>5404005</v>
      </c>
      <c r="B213" s="119" t="s">
        <v>918</v>
      </c>
      <c r="C213" s="116" t="s">
        <v>1013</v>
      </c>
      <c r="D213" s="116"/>
      <c r="E213" s="147">
        <v>0</v>
      </c>
      <c r="F213" s="146">
        <v>0</v>
      </c>
      <c r="G213" s="146">
        <f t="shared" si="3"/>
        <v>0</v>
      </c>
    </row>
    <row r="214" spans="1:7">
      <c r="A214" s="115">
        <v>5404006</v>
      </c>
      <c r="B214" s="119" t="s">
        <v>544</v>
      </c>
      <c r="C214" s="116" t="s">
        <v>1013</v>
      </c>
      <c r="D214" s="116"/>
      <c r="E214" s="147">
        <v>0</v>
      </c>
      <c r="F214" s="146">
        <v>0</v>
      </c>
      <c r="G214" s="146">
        <f t="shared" si="3"/>
        <v>0</v>
      </c>
    </row>
    <row r="215" spans="1:7">
      <c r="A215" s="101">
        <v>5404007</v>
      </c>
      <c r="B215" s="171" t="s">
        <v>951</v>
      </c>
      <c r="C215" s="172" t="s">
        <v>1013</v>
      </c>
      <c r="D215" s="172"/>
      <c r="E215" s="173">
        <v>0</v>
      </c>
      <c r="F215" s="173">
        <v>0</v>
      </c>
      <c r="G215" s="174">
        <f t="shared" si="3"/>
        <v>0</v>
      </c>
    </row>
    <row r="216" spans="1:7">
      <c r="A216" s="115">
        <v>5404008</v>
      </c>
      <c r="B216" s="119" t="s">
        <v>952</v>
      </c>
      <c r="C216" s="116" t="s">
        <v>1013</v>
      </c>
      <c r="D216" s="116"/>
      <c r="E216" s="147">
        <v>0</v>
      </c>
      <c r="F216" s="146">
        <v>0</v>
      </c>
      <c r="G216" s="146">
        <f t="shared" si="3"/>
        <v>0</v>
      </c>
    </row>
    <row r="217" spans="1:7">
      <c r="A217" s="115">
        <v>5404009</v>
      </c>
      <c r="B217" s="119" t="s">
        <v>953</v>
      </c>
      <c r="C217" s="116" t="s">
        <v>1013</v>
      </c>
      <c r="D217" s="116"/>
      <c r="E217" s="147">
        <v>0</v>
      </c>
      <c r="F217" s="146">
        <v>0</v>
      </c>
      <c r="G217" s="146">
        <f t="shared" si="3"/>
        <v>0</v>
      </c>
    </row>
    <row r="218" spans="1:7" ht="15" thickBot="1">
      <c r="A218" s="101">
        <v>5404010</v>
      </c>
      <c r="B218" s="171" t="s">
        <v>954</v>
      </c>
      <c r="C218" s="172" t="s">
        <v>1013</v>
      </c>
      <c r="D218" s="172"/>
      <c r="E218" s="173">
        <v>0</v>
      </c>
      <c r="F218" s="173">
        <v>0</v>
      </c>
      <c r="G218" s="174">
        <f t="shared" si="3"/>
        <v>0</v>
      </c>
    </row>
    <row r="219" spans="1:7" ht="15" thickBot="1">
      <c r="A219" s="203">
        <v>5404011</v>
      </c>
      <c r="B219" s="204" t="s">
        <v>955</v>
      </c>
      <c r="C219" s="204" t="s">
        <v>1013</v>
      </c>
      <c r="D219" s="204"/>
      <c r="E219" s="205">
        <v>0</v>
      </c>
      <c r="F219" s="205">
        <v>0</v>
      </c>
      <c r="G219" s="206">
        <f t="shared" si="3"/>
        <v>0</v>
      </c>
    </row>
    <row r="220" spans="1:7">
      <c r="A220" s="148" t="s">
        <v>1026</v>
      </c>
      <c r="B220" s="197"/>
      <c r="C220" s="149"/>
      <c r="D220" s="149"/>
      <c r="E220" s="152">
        <f>SUM(E208:E219)</f>
        <v>0</v>
      </c>
      <c r="F220" s="153">
        <f>SUM(F208:F219)</f>
        <v>0</v>
      </c>
      <c r="G220" s="153">
        <f t="shared" si="3"/>
        <v>0</v>
      </c>
    </row>
    <row r="221" spans="1:7">
      <c r="A221" s="141">
        <v>54050</v>
      </c>
      <c r="B221" s="181" t="s">
        <v>1027</v>
      </c>
      <c r="C221" s="116" t="s">
        <v>1013</v>
      </c>
      <c r="D221" s="116"/>
      <c r="E221" s="144">
        <v>0</v>
      </c>
      <c r="F221" s="143">
        <v>0</v>
      </c>
      <c r="G221" s="143">
        <f t="shared" si="3"/>
        <v>0</v>
      </c>
    </row>
    <row r="222" spans="1:7">
      <c r="A222" s="115">
        <v>5405001</v>
      </c>
      <c r="B222" s="119" t="s">
        <v>1028</v>
      </c>
      <c r="C222" s="116" t="s">
        <v>1013</v>
      </c>
      <c r="D222" s="116"/>
      <c r="E222" s="147">
        <v>0</v>
      </c>
      <c r="F222" s="146">
        <v>0</v>
      </c>
      <c r="G222" s="146">
        <f t="shared" si="3"/>
        <v>0</v>
      </c>
    </row>
    <row r="223" spans="1:7">
      <c r="A223" s="115">
        <v>5405002</v>
      </c>
      <c r="B223" s="119" t="s">
        <v>1029</v>
      </c>
      <c r="C223" s="116" t="s">
        <v>1013</v>
      </c>
      <c r="D223" s="116"/>
      <c r="E223" s="147">
        <v>0</v>
      </c>
      <c r="F223" s="146">
        <v>0</v>
      </c>
      <c r="G223" s="146">
        <f t="shared" si="3"/>
        <v>0</v>
      </c>
    </row>
    <row r="224" spans="1:7">
      <c r="A224" s="115">
        <v>5405003</v>
      </c>
      <c r="B224" s="119" t="s">
        <v>1030</v>
      </c>
      <c r="C224" s="116" t="s">
        <v>1013</v>
      </c>
      <c r="D224" s="116"/>
      <c r="E224" s="147">
        <v>0</v>
      </c>
      <c r="F224" s="146">
        <v>0</v>
      </c>
      <c r="G224" s="146">
        <f t="shared" si="3"/>
        <v>0</v>
      </c>
    </row>
    <row r="225" spans="1:7">
      <c r="A225" s="185" t="s">
        <v>1031</v>
      </c>
      <c r="B225" s="186"/>
      <c r="C225" s="190"/>
      <c r="D225" s="190"/>
      <c r="E225" s="188">
        <f>SUM(E221:E224)</f>
        <v>0</v>
      </c>
      <c r="F225" s="189">
        <f>SUM(F221:F224)</f>
        <v>0</v>
      </c>
      <c r="G225" s="189">
        <f t="shared" si="3"/>
        <v>0</v>
      </c>
    </row>
    <row r="226" spans="1:7">
      <c r="A226" s="141">
        <v>54060</v>
      </c>
      <c r="B226" s="181" t="s">
        <v>964</v>
      </c>
      <c r="C226" s="116" t="s">
        <v>1013</v>
      </c>
      <c r="D226" s="116"/>
      <c r="E226" s="144">
        <v>0</v>
      </c>
      <c r="F226" s="143">
        <v>0</v>
      </c>
      <c r="G226" s="143">
        <f t="shared" si="3"/>
        <v>0</v>
      </c>
    </row>
    <row r="227" spans="1:7">
      <c r="A227" s="115">
        <v>5406001</v>
      </c>
      <c r="B227" s="119" t="s">
        <v>1032</v>
      </c>
      <c r="C227" s="116" t="s">
        <v>1013</v>
      </c>
      <c r="D227" s="116"/>
      <c r="E227" s="147">
        <v>0</v>
      </c>
      <c r="F227" s="146">
        <v>0</v>
      </c>
      <c r="G227" s="146">
        <f t="shared" si="3"/>
        <v>0</v>
      </c>
    </row>
    <row r="228" spans="1:7">
      <c r="A228" s="185" t="s">
        <v>969</v>
      </c>
      <c r="B228" s="186"/>
      <c r="C228" s="190"/>
      <c r="D228" s="190"/>
      <c r="E228" s="188">
        <v>0</v>
      </c>
      <c r="F228" s="189">
        <v>0</v>
      </c>
      <c r="G228" s="189">
        <f t="shared" si="3"/>
        <v>0</v>
      </c>
    </row>
    <row r="229" spans="1:7">
      <c r="A229" s="207" t="s">
        <v>1033</v>
      </c>
      <c r="B229" s="208"/>
      <c r="C229" s="209"/>
      <c r="D229" s="209"/>
      <c r="E229" s="210">
        <f>+E198+E204+E207+E220+E225+E228</f>
        <v>21419.35</v>
      </c>
      <c r="F229" s="211">
        <f>+F198+F204+F207+F220+F225+F228</f>
        <v>78.31</v>
      </c>
      <c r="G229" s="211">
        <f t="shared" si="3"/>
        <v>21341.039999999997</v>
      </c>
    </row>
    <row r="230" spans="1:7">
      <c r="A230" s="212">
        <v>55</v>
      </c>
      <c r="B230" s="213" t="s">
        <v>1034</v>
      </c>
      <c r="C230" s="214"/>
      <c r="D230" s="214"/>
      <c r="E230" s="215">
        <v>0</v>
      </c>
      <c r="F230" s="216">
        <v>0</v>
      </c>
      <c r="G230" s="216">
        <f t="shared" si="3"/>
        <v>0</v>
      </c>
    </row>
    <row r="231" spans="1:7">
      <c r="A231" s="141">
        <v>55010</v>
      </c>
      <c r="B231" s="181" t="s">
        <v>1035</v>
      </c>
      <c r="C231" s="116" t="s">
        <v>1036</v>
      </c>
      <c r="D231" s="116"/>
      <c r="E231" s="144">
        <v>0</v>
      </c>
      <c r="F231" s="143">
        <v>0</v>
      </c>
      <c r="G231" s="143">
        <f t="shared" si="3"/>
        <v>0</v>
      </c>
    </row>
    <row r="232" spans="1:7">
      <c r="A232" s="115">
        <v>5501001</v>
      </c>
      <c r="B232" s="119" t="s">
        <v>477</v>
      </c>
      <c r="C232" s="116" t="s">
        <v>1036</v>
      </c>
      <c r="D232" s="116"/>
      <c r="E232" s="147">
        <v>0</v>
      </c>
      <c r="F232" s="146">
        <v>0</v>
      </c>
      <c r="G232" s="146">
        <f t="shared" si="3"/>
        <v>0</v>
      </c>
    </row>
    <row r="233" spans="1:7">
      <c r="A233" s="115">
        <v>5501002</v>
      </c>
      <c r="B233" s="119" t="s">
        <v>478</v>
      </c>
      <c r="C233" s="116" t="s">
        <v>1036</v>
      </c>
      <c r="D233" s="116" t="s">
        <v>476</v>
      </c>
      <c r="E233" s="147">
        <v>1345.61</v>
      </c>
      <c r="F233" s="146">
        <v>0</v>
      </c>
      <c r="G233" s="146">
        <f t="shared" si="3"/>
        <v>1345.61</v>
      </c>
    </row>
    <row r="234" spans="1:7">
      <c r="A234" s="115">
        <v>5501003</v>
      </c>
      <c r="B234" s="119" t="s">
        <v>479</v>
      </c>
      <c r="C234" s="116" t="s">
        <v>1036</v>
      </c>
      <c r="D234" s="116" t="s">
        <v>476</v>
      </c>
      <c r="E234" s="147">
        <v>120.22</v>
      </c>
      <c r="F234" s="146">
        <v>0</v>
      </c>
      <c r="G234" s="146">
        <f t="shared" si="3"/>
        <v>120.22</v>
      </c>
    </row>
    <row r="235" spans="1:7">
      <c r="A235" s="115">
        <v>5501004</v>
      </c>
      <c r="B235" s="119" t="s">
        <v>480</v>
      </c>
      <c r="C235" s="116" t="s">
        <v>1036</v>
      </c>
      <c r="D235" s="116" t="s">
        <v>476</v>
      </c>
      <c r="E235" s="147">
        <v>271.95</v>
      </c>
      <c r="F235" s="146">
        <v>0</v>
      </c>
      <c r="G235" s="146">
        <f t="shared" si="3"/>
        <v>271.95</v>
      </c>
    </row>
    <row r="236" spans="1:7">
      <c r="A236" s="115">
        <v>5501005</v>
      </c>
      <c r="B236" s="119" t="s">
        <v>481</v>
      </c>
      <c r="C236" s="116" t="s">
        <v>1036</v>
      </c>
      <c r="D236" s="116" t="s">
        <v>476</v>
      </c>
      <c r="E236" s="147">
        <v>105</v>
      </c>
      <c r="F236" s="146">
        <v>0</v>
      </c>
      <c r="G236" s="146">
        <f t="shared" si="3"/>
        <v>105</v>
      </c>
    </row>
    <row r="237" spans="1:7">
      <c r="A237" s="115">
        <v>5501006</v>
      </c>
      <c r="B237" s="119" t="s">
        <v>482</v>
      </c>
      <c r="C237" s="116" t="s">
        <v>1036</v>
      </c>
      <c r="D237" s="116" t="s">
        <v>476</v>
      </c>
      <c r="E237" s="147">
        <v>48</v>
      </c>
      <c r="F237" s="146">
        <v>0</v>
      </c>
      <c r="G237" s="146">
        <f t="shared" si="3"/>
        <v>48</v>
      </c>
    </row>
    <row r="238" spans="1:7">
      <c r="A238" s="115">
        <v>5501007</v>
      </c>
      <c r="B238" s="119" t="s">
        <v>483</v>
      </c>
      <c r="C238" s="116" t="s">
        <v>1036</v>
      </c>
      <c r="D238" s="116" t="s">
        <v>476</v>
      </c>
      <c r="E238" s="147">
        <v>379.33</v>
      </c>
      <c r="F238" s="146">
        <v>41</v>
      </c>
      <c r="G238" s="146">
        <f t="shared" si="3"/>
        <v>338.33</v>
      </c>
    </row>
    <row r="239" spans="1:7">
      <c r="A239" s="115">
        <v>5501008</v>
      </c>
      <c r="B239" s="119" t="s">
        <v>484</v>
      </c>
      <c r="C239" s="116" t="s">
        <v>1036</v>
      </c>
      <c r="D239" s="116" t="s">
        <v>476</v>
      </c>
      <c r="E239" s="147">
        <v>104.75</v>
      </c>
      <c r="F239" s="146">
        <v>0</v>
      </c>
      <c r="G239" s="146">
        <f t="shared" si="3"/>
        <v>104.75</v>
      </c>
    </row>
    <row r="240" spans="1:7">
      <c r="A240" s="115">
        <v>5501009</v>
      </c>
      <c r="B240" s="119" t="s">
        <v>485</v>
      </c>
      <c r="C240" s="116" t="s">
        <v>1036</v>
      </c>
      <c r="D240" s="116" t="s">
        <v>476</v>
      </c>
      <c r="E240" s="147">
        <v>1754.9</v>
      </c>
      <c r="F240" s="146">
        <v>0</v>
      </c>
      <c r="G240" s="146">
        <f t="shared" si="3"/>
        <v>1754.9</v>
      </c>
    </row>
    <row r="241" spans="1:7">
      <c r="A241" s="115">
        <v>5501010</v>
      </c>
      <c r="B241" s="119" t="s">
        <v>1037</v>
      </c>
      <c r="C241" s="116" t="s">
        <v>1036</v>
      </c>
      <c r="D241" s="116" t="s">
        <v>476</v>
      </c>
      <c r="E241" s="147">
        <v>0</v>
      </c>
      <c r="F241" s="146">
        <v>0</v>
      </c>
      <c r="G241" s="146">
        <f t="shared" si="3"/>
        <v>0</v>
      </c>
    </row>
    <row r="242" spans="1:7">
      <c r="A242" s="115">
        <v>5501011</v>
      </c>
      <c r="B242" s="119" t="s">
        <v>1038</v>
      </c>
      <c r="C242" s="116" t="s">
        <v>1036</v>
      </c>
      <c r="D242" s="116" t="s">
        <v>476</v>
      </c>
      <c r="E242" s="147">
        <v>0</v>
      </c>
      <c r="F242" s="146">
        <v>0</v>
      </c>
      <c r="G242" s="146">
        <f t="shared" si="3"/>
        <v>0</v>
      </c>
    </row>
    <row r="243" spans="1:7">
      <c r="A243" s="115">
        <v>5501012</v>
      </c>
      <c r="B243" s="119" t="s">
        <v>486</v>
      </c>
      <c r="C243" s="116" t="s">
        <v>1036</v>
      </c>
      <c r="D243" s="116" t="s">
        <v>476</v>
      </c>
      <c r="E243" s="147">
        <v>97.48</v>
      </c>
      <c r="F243" s="146">
        <v>0</v>
      </c>
      <c r="G243" s="146">
        <f t="shared" si="3"/>
        <v>97.48</v>
      </c>
    </row>
    <row r="244" spans="1:7">
      <c r="A244" s="115">
        <v>5501013</v>
      </c>
      <c r="B244" s="119" t="s">
        <v>1039</v>
      </c>
      <c r="C244" s="116" t="s">
        <v>1036</v>
      </c>
      <c r="D244" s="116" t="s">
        <v>476</v>
      </c>
      <c r="E244" s="147">
        <v>110.04</v>
      </c>
      <c r="F244" s="146">
        <v>0</v>
      </c>
      <c r="G244" s="146">
        <f t="shared" si="3"/>
        <v>110.04</v>
      </c>
    </row>
    <row r="245" spans="1:7">
      <c r="A245" s="115">
        <v>5501014</v>
      </c>
      <c r="B245" s="119" t="s">
        <v>487</v>
      </c>
      <c r="C245" s="116" t="s">
        <v>1036</v>
      </c>
      <c r="D245" s="116" t="s">
        <v>476</v>
      </c>
      <c r="E245" s="147">
        <v>202.08</v>
      </c>
      <c r="F245" s="146">
        <v>0</v>
      </c>
      <c r="G245" s="146">
        <f t="shared" si="3"/>
        <v>202.08</v>
      </c>
    </row>
    <row r="246" spans="1:7">
      <c r="A246" s="115">
        <v>5501015</v>
      </c>
      <c r="B246" s="119" t="s">
        <v>488</v>
      </c>
      <c r="C246" s="116" t="s">
        <v>1036</v>
      </c>
      <c r="D246" s="116" t="s">
        <v>476</v>
      </c>
      <c r="E246" s="147">
        <v>2033.66</v>
      </c>
      <c r="F246" s="146">
        <v>0</v>
      </c>
      <c r="G246" s="146">
        <f t="shared" si="3"/>
        <v>2033.66</v>
      </c>
    </row>
    <row r="247" spans="1:7">
      <c r="A247" s="115">
        <v>5501016</v>
      </c>
      <c r="B247" s="119" t="s">
        <v>489</v>
      </c>
      <c r="C247" s="116" t="s">
        <v>1036</v>
      </c>
      <c r="D247" s="116" t="s">
        <v>476</v>
      </c>
      <c r="E247" s="147">
        <v>222.7</v>
      </c>
      <c r="F247" s="146">
        <v>0</v>
      </c>
      <c r="G247" s="146">
        <f t="shared" si="3"/>
        <v>222.7</v>
      </c>
    </row>
    <row r="248" spans="1:7">
      <c r="A248" s="101">
        <v>5501017</v>
      </c>
      <c r="B248" s="171" t="s">
        <v>490</v>
      </c>
      <c r="C248" s="172" t="s">
        <v>1036</v>
      </c>
      <c r="D248" s="172" t="s">
        <v>476</v>
      </c>
      <c r="E248" s="173">
        <v>117.53</v>
      </c>
      <c r="F248" s="173">
        <v>0.38</v>
      </c>
      <c r="G248" s="174">
        <f t="shared" si="3"/>
        <v>117.15</v>
      </c>
    </row>
    <row r="249" spans="1:7">
      <c r="A249" s="115">
        <v>5501018</v>
      </c>
      <c r="B249" s="119" t="s">
        <v>491</v>
      </c>
      <c r="C249" s="116" t="s">
        <v>1036</v>
      </c>
      <c r="D249" s="116" t="s">
        <v>476</v>
      </c>
      <c r="E249" s="147">
        <v>155.22999999999999</v>
      </c>
      <c r="F249" s="146">
        <v>0</v>
      </c>
      <c r="G249" s="146">
        <f t="shared" ref="G249:G312" si="4">+E249-F249</f>
        <v>155.22999999999999</v>
      </c>
    </row>
    <row r="250" spans="1:7">
      <c r="A250" s="115">
        <v>5501019</v>
      </c>
      <c r="B250" s="119" t="s">
        <v>492</v>
      </c>
      <c r="C250" s="116" t="s">
        <v>1036</v>
      </c>
      <c r="D250" s="116" t="s">
        <v>476</v>
      </c>
      <c r="E250" s="147">
        <v>1151.68</v>
      </c>
      <c r="F250" s="146">
        <v>0</v>
      </c>
      <c r="G250" s="146">
        <f t="shared" si="4"/>
        <v>1151.68</v>
      </c>
    </row>
    <row r="251" spans="1:7">
      <c r="A251" s="115">
        <v>5501020</v>
      </c>
      <c r="B251" s="119" t="s">
        <v>1040</v>
      </c>
      <c r="C251" s="116" t="s">
        <v>1036</v>
      </c>
      <c r="D251" s="116" t="s">
        <v>476</v>
      </c>
      <c r="E251" s="147">
        <v>0</v>
      </c>
      <c r="F251" s="146">
        <v>0</v>
      </c>
      <c r="G251" s="146">
        <f t="shared" si="4"/>
        <v>0</v>
      </c>
    </row>
    <row r="252" spans="1:7">
      <c r="A252" s="101">
        <v>5501021</v>
      </c>
      <c r="B252" s="171" t="s">
        <v>493</v>
      </c>
      <c r="C252" s="172" t="s">
        <v>1036</v>
      </c>
      <c r="D252" s="172" t="s">
        <v>476</v>
      </c>
      <c r="E252" s="173">
        <v>250.03</v>
      </c>
      <c r="F252" s="173">
        <v>0</v>
      </c>
      <c r="G252" s="174">
        <f t="shared" si="4"/>
        <v>250.03</v>
      </c>
    </row>
    <row r="253" spans="1:7">
      <c r="A253" s="115">
        <v>5501022</v>
      </c>
      <c r="B253" s="119" t="s">
        <v>494</v>
      </c>
      <c r="C253" s="116" t="s">
        <v>1036</v>
      </c>
      <c r="D253" s="116" t="s">
        <v>476</v>
      </c>
      <c r="E253" s="147">
        <v>223.3</v>
      </c>
      <c r="F253" s="146">
        <v>0</v>
      </c>
      <c r="G253" s="146">
        <f t="shared" si="4"/>
        <v>223.3</v>
      </c>
    </row>
    <row r="254" spans="1:7">
      <c r="A254" s="115">
        <v>5501023</v>
      </c>
      <c r="B254" s="119" t="s">
        <v>495</v>
      </c>
      <c r="C254" s="116" t="s">
        <v>1036</v>
      </c>
      <c r="D254" s="116" t="s">
        <v>476</v>
      </c>
      <c r="E254" s="147">
        <v>252.3</v>
      </c>
      <c r="F254" s="146">
        <v>0</v>
      </c>
      <c r="G254" s="146">
        <f t="shared" si="4"/>
        <v>252.3</v>
      </c>
    </row>
    <row r="255" spans="1:7" ht="15" thickBot="1">
      <c r="A255" s="101">
        <v>5501026</v>
      </c>
      <c r="B255" s="171" t="s">
        <v>496</v>
      </c>
      <c r="C255" s="172" t="s">
        <v>1036</v>
      </c>
      <c r="D255" s="172" t="s">
        <v>476</v>
      </c>
      <c r="E255" s="173">
        <v>1347.71</v>
      </c>
      <c r="F255" s="173">
        <v>1501.57</v>
      </c>
      <c r="G255" s="174">
        <f t="shared" si="4"/>
        <v>-153.8599999999999</v>
      </c>
    </row>
    <row r="256" spans="1:7" ht="15" thickBot="1">
      <c r="A256" s="203">
        <v>5501030</v>
      </c>
      <c r="B256" s="204" t="s">
        <v>497</v>
      </c>
      <c r="C256" s="204" t="s">
        <v>1036</v>
      </c>
      <c r="D256" s="204" t="s">
        <v>476</v>
      </c>
      <c r="E256" s="205">
        <v>183.89</v>
      </c>
      <c r="F256" s="205">
        <v>0</v>
      </c>
      <c r="G256" s="206">
        <f t="shared" si="4"/>
        <v>183.89</v>
      </c>
    </row>
    <row r="257" spans="1:8">
      <c r="A257" s="101">
        <v>5501099</v>
      </c>
      <c r="B257" s="171" t="s">
        <v>498</v>
      </c>
      <c r="C257" s="172" t="s">
        <v>1036</v>
      </c>
      <c r="D257" s="172" t="s">
        <v>476</v>
      </c>
      <c r="E257" s="173">
        <v>0</v>
      </c>
      <c r="F257" s="174">
        <v>0</v>
      </c>
      <c r="G257" s="174">
        <f t="shared" si="4"/>
        <v>0</v>
      </c>
    </row>
    <row r="258" spans="1:8">
      <c r="A258" s="185" t="s">
        <v>1041</v>
      </c>
      <c r="B258" s="186"/>
      <c r="C258" s="190"/>
      <c r="D258" s="190"/>
      <c r="E258" s="188">
        <f>SUM(E231:E257)</f>
        <v>10477.389999999996</v>
      </c>
      <c r="F258" s="189">
        <f>SUM(F231:F257)</f>
        <v>1542.95</v>
      </c>
      <c r="G258" s="189">
        <f t="shared" si="4"/>
        <v>8934.4399999999951</v>
      </c>
      <c r="H258" s="198" t="s">
        <v>948</v>
      </c>
    </row>
    <row r="259" spans="1:8">
      <c r="A259" s="141">
        <v>55020</v>
      </c>
      <c r="B259" s="181" t="s">
        <v>1042</v>
      </c>
      <c r="C259" s="116" t="s">
        <v>1036</v>
      </c>
      <c r="D259" s="116"/>
      <c r="E259" s="144">
        <v>0</v>
      </c>
      <c r="F259" s="143">
        <v>0</v>
      </c>
      <c r="G259" s="143">
        <f t="shared" si="4"/>
        <v>0</v>
      </c>
    </row>
    <row r="260" spans="1:8">
      <c r="A260" s="115">
        <v>5502001</v>
      </c>
      <c r="B260" s="119" t="s">
        <v>500</v>
      </c>
      <c r="C260" s="116" t="s">
        <v>1036</v>
      </c>
      <c r="D260" s="116" t="s">
        <v>476</v>
      </c>
      <c r="E260" s="147">
        <v>1644.22</v>
      </c>
      <c r="F260" s="146">
        <v>0</v>
      </c>
      <c r="G260" s="146">
        <f t="shared" si="4"/>
        <v>1644.22</v>
      </c>
    </row>
    <row r="261" spans="1:8">
      <c r="A261" s="115">
        <v>5502002</v>
      </c>
      <c r="B261" s="119" t="s">
        <v>1043</v>
      </c>
      <c r="C261" s="116" t="s">
        <v>1036</v>
      </c>
      <c r="D261" s="116"/>
      <c r="E261" s="147">
        <v>0</v>
      </c>
      <c r="F261" s="146">
        <v>0</v>
      </c>
      <c r="G261" s="146">
        <f t="shared" si="4"/>
        <v>0</v>
      </c>
    </row>
    <row r="262" spans="1:8" ht="15" thickBot="1">
      <c r="A262" s="148" t="s">
        <v>1044</v>
      </c>
      <c r="B262" s="197"/>
      <c r="C262" s="149"/>
      <c r="D262" s="149"/>
      <c r="E262" s="152">
        <f>SUM(E259:E261)</f>
        <v>1644.22</v>
      </c>
      <c r="F262" s="152">
        <f>SUM(F259:F261)</f>
        <v>0</v>
      </c>
      <c r="G262" s="153">
        <f t="shared" si="4"/>
        <v>1644.22</v>
      </c>
    </row>
    <row r="263" spans="1:8" ht="15" thickBot="1">
      <c r="A263" s="203">
        <v>55030</v>
      </c>
      <c r="B263" s="204" t="s">
        <v>1045</v>
      </c>
      <c r="C263" s="204" t="s">
        <v>1046</v>
      </c>
      <c r="D263" s="204"/>
      <c r="E263" s="205"/>
      <c r="F263" s="205"/>
      <c r="G263" s="206">
        <f t="shared" si="4"/>
        <v>0</v>
      </c>
    </row>
    <row r="264" spans="1:8">
      <c r="A264" s="101">
        <v>5503001</v>
      </c>
      <c r="B264" s="171" t="s">
        <v>1045</v>
      </c>
      <c r="C264" s="172" t="s">
        <v>1046</v>
      </c>
      <c r="D264" s="172"/>
      <c r="E264" s="173">
        <v>0</v>
      </c>
      <c r="F264" s="174">
        <v>0</v>
      </c>
      <c r="G264" s="174">
        <f t="shared" si="4"/>
        <v>0</v>
      </c>
    </row>
    <row r="265" spans="1:8">
      <c r="A265" s="185" t="s">
        <v>1047</v>
      </c>
      <c r="B265" s="186"/>
      <c r="C265" s="190"/>
      <c r="D265" s="190"/>
      <c r="E265" s="188">
        <v>0</v>
      </c>
      <c r="F265" s="189">
        <v>0</v>
      </c>
      <c r="G265" s="189">
        <f t="shared" si="4"/>
        <v>0</v>
      </c>
    </row>
    <row r="266" spans="1:8">
      <c r="A266" s="207" t="s">
        <v>1048</v>
      </c>
      <c r="B266" s="208"/>
      <c r="C266" s="209"/>
      <c r="D266" s="209"/>
      <c r="E266" s="210">
        <v>12121.61</v>
      </c>
      <c r="F266" s="211">
        <v>1542.95</v>
      </c>
      <c r="G266" s="211">
        <f t="shared" si="4"/>
        <v>10578.66</v>
      </c>
    </row>
    <row r="267" spans="1:8">
      <c r="A267" s="212">
        <v>56</v>
      </c>
      <c r="B267" s="213" t="s">
        <v>1049</v>
      </c>
      <c r="C267" s="214"/>
      <c r="D267" s="214"/>
      <c r="E267" s="215">
        <v>0</v>
      </c>
      <c r="F267" s="216">
        <v>0</v>
      </c>
      <c r="G267" s="216">
        <f t="shared" si="4"/>
        <v>0</v>
      </c>
    </row>
    <row r="268" spans="1:8">
      <c r="A268" s="141">
        <v>56010</v>
      </c>
      <c r="B268" s="181" t="s">
        <v>1050</v>
      </c>
      <c r="C268" s="116" t="s">
        <v>1046</v>
      </c>
      <c r="D268" s="116"/>
      <c r="E268" s="144">
        <v>0</v>
      </c>
      <c r="F268" s="143">
        <v>0</v>
      </c>
      <c r="G268" s="143">
        <f t="shared" si="4"/>
        <v>0</v>
      </c>
    </row>
    <row r="269" spans="1:8">
      <c r="A269" s="115">
        <v>5601001</v>
      </c>
      <c r="B269" s="119" t="s">
        <v>571</v>
      </c>
      <c r="C269" s="116" t="s">
        <v>1046</v>
      </c>
      <c r="D269" s="116" t="s">
        <v>502</v>
      </c>
      <c r="E269" s="147">
        <v>17996.36</v>
      </c>
      <c r="F269" s="146">
        <v>0</v>
      </c>
      <c r="G269" s="146">
        <f t="shared" si="4"/>
        <v>17996.36</v>
      </c>
    </row>
    <row r="270" spans="1:8">
      <c r="A270" s="115">
        <v>5601002</v>
      </c>
      <c r="B270" s="119" t="s">
        <v>1051</v>
      </c>
      <c r="C270" s="116" t="s">
        <v>1046</v>
      </c>
      <c r="D270" s="116"/>
      <c r="E270" s="147">
        <v>0</v>
      </c>
      <c r="F270" s="146">
        <v>0</v>
      </c>
      <c r="G270" s="146">
        <f t="shared" si="4"/>
        <v>0</v>
      </c>
    </row>
    <row r="271" spans="1:8">
      <c r="A271" s="115">
        <v>5601003</v>
      </c>
      <c r="B271" s="119" t="s">
        <v>503</v>
      </c>
      <c r="C271" s="116" t="s">
        <v>1046</v>
      </c>
      <c r="D271" s="116" t="s">
        <v>502</v>
      </c>
      <c r="E271" s="147">
        <v>38090.86</v>
      </c>
      <c r="F271" s="146">
        <v>0</v>
      </c>
      <c r="G271" s="146">
        <f t="shared" si="4"/>
        <v>38090.86</v>
      </c>
    </row>
    <row r="272" spans="1:8">
      <c r="A272" s="148" t="s">
        <v>1052</v>
      </c>
      <c r="B272" s="197"/>
      <c r="C272" s="149"/>
      <c r="D272" s="149"/>
      <c r="E272" s="152">
        <f>SUM(E268:E271)</f>
        <v>56087.22</v>
      </c>
      <c r="F272" s="152">
        <f>SUM(F268:F271)</f>
        <v>0</v>
      </c>
      <c r="G272" s="153">
        <f t="shared" si="4"/>
        <v>56087.22</v>
      </c>
    </row>
    <row r="273" spans="1:8">
      <c r="A273" s="207" t="s">
        <v>1053</v>
      </c>
      <c r="B273" s="208"/>
      <c r="C273" s="209"/>
      <c r="D273" s="209"/>
      <c r="E273" s="210">
        <f>+E272</f>
        <v>56087.22</v>
      </c>
      <c r="F273" s="211">
        <f>+F272</f>
        <v>0</v>
      </c>
      <c r="G273" s="211">
        <f t="shared" si="4"/>
        <v>56087.22</v>
      </c>
    </row>
    <row r="274" spans="1:8">
      <c r="A274" s="212">
        <v>57</v>
      </c>
      <c r="B274" s="213" t="s">
        <v>1054</v>
      </c>
      <c r="C274" s="214"/>
      <c r="D274" s="214"/>
      <c r="E274" s="215">
        <v>0</v>
      </c>
      <c r="F274" s="216">
        <v>0</v>
      </c>
      <c r="G274" s="216">
        <f t="shared" si="4"/>
        <v>0</v>
      </c>
    </row>
    <row r="275" spans="1:8">
      <c r="A275" s="141">
        <v>57010</v>
      </c>
      <c r="B275" s="181" t="s">
        <v>1055</v>
      </c>
      <c r="C275" s="116" t="s">
        <v>917</v>
      </c>
      <c r="D275" s="116" t="s">
        <v>812</v>
      </c>
      <c r="E275" s="144">
        <v>0</v>
      </c>
      <c r="F275" s="143">
        <v>0</v>
      </c>
      <c r="G275" s="143">
        <f t="shared" si="4"/>
        <v>0</v>
      </c>
    </row>
    <row r="276" spans="1:8">
      <c r="A276" s="115">
        <v>5701001</v>
      </c>
      <c r="B276" s="119" t="s">
        <v>507</v>
      </c>
      <c r="C276" s="116" t="s">
        <v>917</v>
      </c>
      <c r="D276" s="116" t="s">
        <v>812</v>
      </c>
      <c r="E276" s="147">
        <v>0</v>
      </c>
      <c r="F276" s="146">
        <v>0</v>
      </c>
      <c r="G276" s="146">
        <f t="shared" si="4"/>
        <v>0</v>
      </c>
    </row>
    <row r="277" spans="1:8">
      <c r="A277" s="115">
        <v>5701002</v>
      </c>
      <c r="B277" s="119" t="s">
        <v>508</v>
      </c>
      <c r="C277" s="116" t="s">
        <v>917</v>
      </c>
      <c r="D277" s="116" t="s">
        <v>812</v>
      </c>
      <c r="E277" s="147">
        <v>1772.02</v>
      </c>
      <c r="F277" s="146">
        <v>229.6</v>
      </c>
      <c r="G277" s="146">
        <f t="shared" si="4"/>
        <v>1542.42</v>
      </c>
    </row>
    <row r="278" spans="1:8">
      <c r="A278" s="115">
        <v>5701003</v>
      </c>
      <c r="B278" s="119" t="s">
        <v>1056</v>
      </c>
      <c r="C278" s="116" t="s">
        <v>917</v>
      </c>
      <c r="D278" s="116" t="s">
        <v>812</v>
      </c>
      <c r="E278" s="147">
        <v>0</v>
      </c>
      <c r="F278" s="146">
        <v>0</v>
      </c>
      <c r="G278" s="146">
        <f t="shared" si="4"/>
        <v>0</v>
      </c>
    </row>
    <row r="279" spans="1:8">
      <c r="A279" s="115">
        <v>5701004</v>
      </c>
      <c r="B279" s="119" t="s">
        <v>1057</v>
      </c>
      <c r="C279" s="116" t="s">
        <v>917</v>
      </c>
      <c r="D279" s="116" t="s">
        <v>812</v>
      </c>
      <c r="E279" s="147">
        <v>0</v>
      </c>
      <c r="F279" s="146">
        <v>0</v>
      </c>
      <c r="G279" s="146">
        <f t="shared" si="4"/>
        <v>0</v>
      </c>
    </row>
    <row r="280" spans="1:8">
      <c r="A280" s="115">
        <v>5701005</v>
      </c>
      <c r="B280" s="119" t="s">
        <v>1015</v>
      </c>
      <c r="C280" s="116" t="s">
        <v>917</v>
      </c>
      <c r="D280" s="116" t="s">
        <v>812</v>
      </c>
      <c r="E280" s="147">
        <v>0</v>
      </c>
      <c r="F280" s="146">
        <v>0</v>
      </c>
      <c r="G280" s="146">
        <f t="shared" si="4"/>
        <v>0</v>
      </c>
    </row>
    <row r="281" spans="1:8">
      <c r="A281" s="115">
        <v>5701006</v>
      </c>
      <c r="B281" s="119" t="s">
        <v>1058</v>
      </c>
      <c r="C281" s="116" t="s">
        <v>917</v>
      </c>
      <c r="D281" s="116" t="s">
        <v>812</v>
      </c>
      <c r="E281" s="147">
        <v>0</v>
      </c>
      <c r="F281" s="146">
        <v>0</v>
      </c>
      <c r="G281" s="146">
        <f t="shared" si="4"/>
        <v>0</v>
      </c>
    </row>
    <row r="282" spans="1:8">
      <c r="A282" s="185" t="s">
        <v>1059</v>
      </c>
      <c r="B282" s="186"/>
      <c r="C282" s="190"/>
      <c r="D282" s="190"/>
      <c r="E282" s="188">
        <f>SUM(E275:E281)</f>
        <v>1772.02</v>
      </c>
      <c r="F282" s="189">
        <f>SUM(F275:F281)</f>
        <v>229.6</v>
      </c>
      <c r="G282" s="189">
        <f t="shared" si="4"/>
        <v>1542.42</v>
      </c>
    </row>
    <row r="283" spans="1:8">
      <c r="A283" s="141">
        <v>57020</v>
      </c>
      <c r="B283" s="181" t="s">
        <v>1060</v>
      </c>
      <c r="C283" s="116" t="s">
        <v>917</v>
      </c>
      <c r="D283" s="116"/>
      <c r="E283" s="144">
        <v>0</v>
      </c>
      <c r="F283" s="143">
        <v>0</v>
      </c>
      <c r="G283" s="143">
        <f t="shared" si="4"/>
        <v>0</v>
      </c>
    </row>
    <row r="284" spans="1:8">
      <c r="A284" s="115">
        <v>5702001</v>
      </c>
      <c r="B284" s="119" t="s">
        <v>510</v>
      </c>
      <c r="C284" s="116" t="s">
        <v>917</v>
      </c>
      <c r="D284" s="116" t="s">
        <v>813</v>
      </c>
      <c r="E284" s="147">
        <v>21592.61</v>
      </c>
      <c r="F284" s="146">
        <v>548.70000000000005</v>
      </c>
      <c r="G284" s="146">
        <f t="shared" si="4"/>
        <v>21043.91</v>
      </c>
    </row>
    <row r="285" spans="1:8">
      <c r="A285" s="115">
        <v>5702002</v>
      </c>
      <c r="B285" s="119" t="s">
        <v>512</v>
      </c>
      <c r="C285" s="116" t="s">
        <v>917</v>
      </c>
      <c r="D285" s="116" t="s">
        <v>813</v>
      </c>
      <c r="E285" s="147">
        <v>9543.6</v>
      </c>
      <c r="F285" s="146">
        <v>252.28</v>
      </c>
      <c r="G285" s="146">
        <f t="shared" si="4"/>
        <v>9291.32</v>
      </c>
    </row>
    <row r="286" spans="1:8">
      <c r="A286" s="115">
        <v>5702003</v>
      </c>
      <c r="B286" s="119" t="s">
        <v>513</v>
      </c>
      <c r="C286" s="116" t="s">
        <v>917</v>
      </c>
      <c r="D286" s="116" t="s">
        <v>813</v>
      </c>
      <c r="E286" s="147">
        <v>5582.04</v>
      </c>
      <c r="F286" s="146">
        <v>0</v>
      </c>
      <c r="G286" s="146">
        <f t="shared" si="4"/>
        <v>5582.04</v>
      </c>
    </row>
    <row r="287" spans="1:8">
      <c r="A287" s="115">
        <v>5702004</v>
      </c>
      <c r="B287" s="119" t="s">
        <v>514</v>
      </c>
      <c r="C287" s="116" t="s">
        <v>917</v>
      </c>
      <c r="D287" s="116" t="s">
        <v>813</v>
      </c>
      <c r="E287" s="147">
        <v>944.85</v>
      </c>
      <c r="F287" s="146">
        <v>0</v>
      </c>
      <c r="G287" s="146">
        <f t="shared" si="4"/>
        <v>944.85</v>
      </c>
    </row>
    <row r="288" spans="1:8">
      <c r="A288" s="115">
        <v>5702005</v>
      </c>
      <c r="B288" s="119" t="s">
        <v>515</v>
      </c>
      <c r="C288" s="116" t="s">
        <v>917</v>
      </c>
      <c r="D288" s="116" t="s">
        <v>813</v>
      </c>
      <c r="E288" s="147">
        <v>10341.94</v>
      </c>
      <c r="F288" s="146">
        <v>36.6</v>
      </c>
      <c r="G288" s="179">
        <f t="shared" si="4"/>
        <v>10305.34</v>
      </c>
      <c r="H288" s="100">
        <f>+G288+G290+G291+G292+G293+G296</f>
        <v>31370.78</v>
      </c>
    </row>
    <row r="289" spans="1:11">
      <c r="A289" s="115">
        <v>5702006</v>
      </c>
      <c r="B289" s="119" t="s">
        <v>1061</v>
      </c>
      <c r="C289" s="116" t="s">
        <v>917</v>
      </c>
      <c r="D289" s="116" t="s">
        <v>813</v>
      </c>
      <c r="E289" s="147">
        <v>0</v>
      </c>
      <c r="F289" s="146">
        <v>0</v>
      </c>
      <c r="G289" s="146">
        <f t="shared" si="4"/>
        <v>0</v>
      </c>
    </row>
    <row r="290" spans="1:11">
      <c r="A290" s="115">
        <v>5702007</v>
      </c>
      <c r="B290" s="119" t="s">
        <v>516</v>
      </c>
      <c r="C290" s="116" t="s">
        <v>917</v>
      </c>
      <c r="D290" s="116" t="s">
        <v>813</v>
      </c>
      <c r="E290" s="147">
        <v>3300</v>
      </c>
      <c r="F290" s="146">
        <v>0</v>
      </c>
      <c r="G290" s="179">
        <f t="shared" si="4"/>
        <v>3300</v>
      </c>
    </row>
    <row r="291" spans="1:11">
      <c r="A291" s="115">
        <v>5702008</v>
      </c>
      <c r="B291" s="119" t="s">
        <v>517</v>
      </c>
      <c r="C291" s="116" t="s">
        <v>917</v>
      </c>
      <c r="D291" s="116" t="s">
        <v>813</v>
      </c>
      <c r="E291" s="147">
        <v>1892.8</v>
      </c>
      <c r="F291" s="146">
        <v>0</v>
      </c>
      <c r="G291" s="179">
        <f t="shared" si="4"/>
        <v>1892.8</v>
      </c>
    </row>
    <row r="292" spans="1:11">
      <c r="A292" s="115">
        <v>5702009</v>
      </c>
      <c r="B292" s="119" t="s">
        <v>518</v>
      </c>
      <c r="C292" s="116" t="s">
        <v>917</v>
      </c>
      <c r="D292" s="116" t="s">
        <v>813</v>
      </c>
      <c r="E292" s="147">
        <v>11820.64</v>
      </c>
      <c r="F292" s="146">
        <v>0</v>
      </c>
      <c r="G292" s="179">
        <f t="shared" si="4"/>
        <v>11820.64</v>
      </c>
    </row>
    <row r="293" spans="1:11" s="217" customFormat="1">
      <c r="A293" s="115">
        <v>5702010</v>
      </c>
      <c r="B293" s="119" t="s">
        <v>520</v>
      </c>
      <c r="C293" s="116" t="s">
        <v>917</v>
      </c>
      <c r="D293" s="116" t="s">
        <v>813</v>
      </c>
      <c r="E293" s="147">
        <v>880</v>
      </c>
      <c r="F293" s="146">
        <v>0</v>
      </c>
      <c r="G293" s="179">
        <f t="shared" si="4"/>
        <v>880</v>
      </c>
      <c r="H293"/>
      <c r="I293"/>
      <c r="J293"/>
      <c r="K293"/>
    </row>
    <row r="294" spans="1:11">
      <c r="A294" s="115">
        <v>5702011</v>
      </c>
      <c r="B294" s="119" t="s">
        <v>1062</v>
      </c>
      <c r="C294" s="116" t="s">
        <v>917</v>
      </c>
      <c r="D294" s="116" t="s">
        <v>813</v>
      </c>
      <c r="E294" s="147">
        <v>0</v>
      </c>
      <c r="F294" s="146">
        <v>0</v>
      </c>
      <c r="G294" s="146">
        <f t="shared" si="4"/>
        <v>0</v>
      </c>
    </row>
    <row r="295" spans="1:11">
      <c r="A295" s="115">
        <v>5702012</v>
      </c>
      <c r="B295" s="119" t="s">
        <v>521</v>
      </c>
      <c r="C295" s="116" t="s">
        <v>917</v>
      </c>
      <c r="D295" s="116" t="s">
        <v>813</v>
      </c>
      <c r="E295" s="147">
        <v>0</v>
      </c>
      <c r="F295" s="146">
        <v>0</v>
      </c>
      <c r="G295" s="146">
        <f t="shared" si="4"/>
        <v>0</v>
      </c>
    </row>
    <row r="296" spans="1:11">
      <c r="A296" s="115">
        <v>5702013</v>
      </c>
      <c r="B296" s="119" t="s">
        <v>522</v>
      </c>
      <c r="C296" s="116" t="s">
        <v>917</v>
      </c>
      <c r="D296" s="116" t="s">
        <v>813</v>
      </c>
      <c r="E296" s="147">
        <v>3172</v>
      </c>
      <c r="F296" s="146">
        <v>0</v>
      </c>
      <c r="G296" s="179">
        <f t="shared" si="4"/>
        <v>3172</v>
      </c>
    </row>
    <row r="297" spans="1:11">
      <c r="A297" s="115">
        <v>5702014</v>
      </c>
      <c r="B297" s="119" t="s">
        <v>523</v>
      </c>
      <c r="C297" s="116" t="s">
        <v>917</v>
      </c>
      <c r="D297" s="116" t="s">
        <v>813</v>
      </c>
      <c r="E297" s="147">
        <v>730.8</v>
      </c>
      <c r="F297" s="146">
        <v>0</v>
      </c>
      <c r="G297" s="146">
        <f t="shared" si="4"/>
        <v>730.8</v>
      </c>
    </row>
    <row r="298" spans="1:11">
      <c r="A298" s="115">
        <v>5702015</v>
      </c>
      <c r="B298" s="119" t="s">
        <v>1063</v>
      </c>
      <c r="C298" s="116" t="s">
        <v>917</v>
      </c>
      <c r="D298" s="116" t="s">
        <v>813</v>
      </c>
      <c r="E298" s="147">
        <v>0</v>
      </c>
      <c r="F298" s="146">
        <v>0</v>
      </c>
      <c r="G298" s="146">
        <f t="shared" si="4"/>
        <v>0</v>
      </c>
    </row>
    <row r="299" spans="1:11">
      <c r="A299" s="115">
        <v>5702016</v>
      </c>
      <c r="B299" s="119" t="s">
        <v>1064</v>
      </c>
      <c r="C299" s="116" t="s">
        <v>917</v>
      </c>
      <c r="D299" s="116" t="s">
        <v>813</v>
      </c>
      <c r="E299" s="147">
        <v>0</v>
      </c>
      <c r="F299" s="146">
        <v>0</v>
      </c>
      <c r="G299" s="146">
        <f t="shared" si="4"/>
        <v>0</v>
      </c>
    </row>
    <row r="300" spans="1:11">
      <c r="A300" s="115">
        <v>5702017</v>
      </c>
      <c r="B300" s="119" t="s">
        <v>524</v>
      </c>
      <c r="C300" s="116" t="s">
        <v>917</v>
      </c>
      <c r="D300" s="116" t="s">
        <v>813</v>
      </c>
      <c r="E300" s="147">
        <v>4150.0600000000004</v>
      </c>
      <c r="F300" s="146">
        <v>0</v>
      </c>
      <c r="G300" s="146">
        <f t="shared" si="4"/>
        <v>4150.0600000000004</v>
      </c>
    </row>
    <row r="301" spans="1:11">
      <c r="A301" s="115">
        <v>5702018</v>
      </c>
      <c r="B301" s="119" t="s">
        <v>1065</v>
      </c>
      <c r="C301" s="116" t="s">
        <v>917</v>
      </c>
      <c r="D301" s="116" t="s">
        <v>813</v>
      </c>
      <c r="E301" s="147">
        <v>2068</v>
      </c>
      <c r="F301" s="146">
        <v>0</v>
      </c>
      <c r="G301" s="146">
        <f t="shared" si="4"/>
        <v>2068</v>
      </c>
    </row>
    <row r="302" spans="1:11">
      <c r="A302" s="115">
        <v>5702019</v>
      </c>
      <c r="B302" s="119" t="s">
        <v>1066</v>
      </c>
      <c r="C302" s="116" t="s">
        <v>917</v>
      </c>
      <c r="D302" s="116" t="s">
        <v>813</v>
      </c>
      <c r="E302" s="147">
        <v>0</v>
      </c>
      <c r="F302" s="146">
        <v>0</v>
      </c>
      <c r="G302" s="146">
        <f t="shared" si="4"/>
        <v>0</v>
      </c>
    </row>
    <row r="303" spans="1:11">
      <c r="A303" s="218">
        <v>5702020</v>
      </c>
      <c r="B303" s="219" t="s">
        <v>1067</v>
      </c>
      <c r="C303" s="220" t="s">
        <v>917</v>
      </c>
      <c r="D303" s="220" t="s">
        <v>813</v>
      </c>
      <c r="E303" s="221">
        <v>7500</v>
      </c>
      <c r="F303" s="222">
        <v>0</v>
      </c>
      <c r="G303" s="222">
        <f t="shared" si="4"/>
        <v>7500</v>
      </c>
      <c r="H303" s="217"/>
      <c r="I303" s="217"/>
      <c r="J303" s="217"/>
      <c r="K303" s="217"/>
    </row>
    <row r="304" spans="1:11">
      <c r="A304" s="115">
        <v>5702021</v>
      </c>
      <c r="B304" s="119" t="s">
        <v>525</v>
      </c>
      <c r="C304" s="116" t="s">
        <v>917</v>
      </c>
      <c r="D304" s="116" t="s">
        <v>813</v>
      </c>
      <c r="E304" s="147">
        <v>258.5</v>
      </c>
      <c r="F304" s="146">
        <v>0</v>
      </c>
      <c r="G304" s="146">
        <f t="shared" si="4"/>
        <v>258.5</v>
      </c>
    </row>
    <row r="305" spans="1:7">
      <c r="A305" s="115">
        <v>5702022</v>
      </c>
      <c r="B305" s="119" t="s">
        <v>526</v>
      </c>
      <c r="C305" s="116" t="s">
        <v>917</v>
      </c>
      <c r="D305" s="116" t="s">
        <v>813</v>
      </c>
      <c r="E305" s="147">
        <v>2250.4499999999998</v>
      </c>
      <c r="F305" s="146">
        <v>0</v>
      </c>
      <c r="G305" s="146">
        <f t="shared" si="4"/>
        <v>2250.4499999999998</v>
      </c>
    </row>
    <row r="306" spans="1:7">
      <c r="A306" s="115">
        <v>5702023</v>
      </c>
      <c r="B306" s="119" t="s">
        <v>1068</v>
      </c>
      <c r="C306" s="116" t="s">
        <v>917</v>
      </c>
      <c r="D306" s="116" t="s">
        <v>813</v>
      </c>
      <c r="E306" s="147">
        <v>0</v>
      </c>
      <c r="F306" s="146">
        <v>0</v>
      </c>
      <c r="G306" s="146">
        <f t="shared" si="4"/>
        <v>0</v>
      </c>
    </row>
    <row r="307" spans="1:7">
      <c r="A307" s="115">
        <v>5702024</v>
      </c>
      <c r="B307" s="119" t="s">
        <v>527</v>
      </c>
      <c r="C307" s="116" t="s">
        <v>917</v>
      </c>
      <c r="D307" s="116" t="s">
        <v>813</v>
      </c>
      <c r="E307" s="147">
        <v>2439</v>
      </c>
      <c r="F307" s="146">
        <v>0</v>
      </c>
      <c r="G307" s="146">
        <f t="shared" si="4"/>
        <v>2439</v>
      </c>
    </row>
    <row r="308" spans="1:7">
      <c r="A308" s="101">
        <v>5702025</v>
      </c>
      <c r="B308" s="171" t="s">
        <v>528</v>
      </c>
      <c r="C308" s="172" t="s">
        <v>917</v>
      </c>
      <c r="D308" s="172" t="s">
        <v>813</v>
      </c>
      <c r="E308" s="173">
        <v>9876.5</v>
      </c>
      <c r="F308" s="173">
        <v>0</v>
      </c>
      <c r="G308" s="174">
        <f t="shared" si="4"/>
        <v>9876.5</v>
      </c>
    </row>
    <row r="309" spans="1:7">
      <c r="A309" s="115">
        <v>5702026</v>
      </c>
      <c r="B309" s="119" t="s">
        <v>1069</v>
      </c>
      <c r="C309" s="116" t="s">
        <v>917</v>
      </c>
      <c r="D309" s="116" t="s">
        <v>813</v>
      </c>
      <c r="E309" s="147">
        <v>0</v>
      </c>
      <c r="F309" s="146">
        <v>0</v>
      </c>
      <c r="G309" s="146">
        <f t="shared" si="4"/>
        <v>0</v>
      </c>
    </row>
    <row r="310" spans="1:7">
      <c r="A310" s="115">
        <v>5702027</v>
      </c>
      <c r="B310" s="119" t="s">
        <v>1070</v>
      </c>
      <c r="C310" s="116" t="s">
        <v>917</v>
      </c>
      <c r="D310" s="116" t="s">
        <v>813</v>
      </c>
      <c r="E310" s="147">
        <v>0</v>
      </c>
      <c r="F310" s="146">
        <v>0</v>
      </c>
      <c r="G310" s="146">
        <f t="shared" si="4"/>
        <v>0</v>
      </c>
    </row>
    <row r="311" spans="1:7">
      <c r="A311" s="115">
        <v>5702028</v>
      </c>
      <c r="B311" s="119" t="s">
        <v>529</v>
      </c>
      <c r="C311" s="116" t="s">
        <v>917</v>
      </c>
      <c r="D311" s="116" t="s">
        <v>813</v>
      </c>
      <c r="E311" s="147">
        <v>17.399999999999999</v>
      </c>
      <c r="F311" s="146">
        <v>0</v>
      </c>
      <c r="G311" s="146">
        <f t="shared" si="4"/>
        <v>17.399999999999999</v>
      </c>
    </row>
    <row r="312" spans="1:7">
      <c r="A312" s="115">
        <v>5702029</v>
      </c>
      <c r="B312" s="119" t="s">
        <v>530</v>
      </c>
      <c r="C312" s="116" t="s">
        <v>917</v>
      </c>
      <c r="D312" s="116" t="s">
        <v>813</v>
      </c>
      <c r="E312" s="147">
        <v>3416</v>
      </c>
      <c r="F312" s="146">
        <v>0</v>
      </c>
      <c r="G312" s="146">
        <f t="shared" si="4"/>
        <v>3416</v>
      </c>
    </row>
    <row r="313" spans="1:7">
      <c r="A313" s="115">
        <v>5702030</v>
      </c>
      <c r="B313" s="119" t="s">
        <v>531</v>
      </c>
      <c r="C313" s="116" t="s">
        <v>917</v>
      </c>
      <c r="D313" s="116" t="s">
        <v>813</v>
      </c>
      <c r="E313" s="147">
        <v>2866.96</v>
      </c>
      <c r="F313" s="146">
        <v>0</v>
      </c>
      <c r="G313" s="146">
        <f t="shared" ref="G313:G376" si="5">+E313-F313</f>
        <v>2866.96</v>
      </c>
    </row>
    <row r="314" spans="1:7">
      <c r="A314" s="115">
        <v>5702031</v>
      </c>
      <c r="B314" s="119" t="s">
        <v>532</v>
      </c>
      <c r="C314" s="116" t="s">
        <v>917</v>
      </c>
      <c r="D314" s="116" t="s">
        <v>813</v>
      </c>
      <c r="E314" s="147">
        <v>781.9</v>
      </c>
      <c r="F314" s="146">
        <v>437.86</v>
      </c>
      <c r="G314" s="146">
        <f t="shared" si="5"/>
        <v>344.03999999999996</v>
      </c>
    </row>
    <row r="315" spans="1:7">
      <c r="A315" s="115">
        <v>5702032</v>
      </c>
      <c r="B315" s="119" t="s">
        <v>1071</v>
      </c>
      <c r="C315" s="116" t="s">
        <v>917</v>
      </c>
      <c r="D315" s="116" t="s">
        <v>813</v>
      </c>
      <c r="E315" s="147">
        <v>0</v>
      </c>
      <c r="F315" s="146">
        <v>0</v>
      </c>
      <c r="G315" s="146">
        <f t="shared" si="5"/>
        <v>0</v>
      </c>
    </row>
    <row r="316" spans="1:7">
      <c r="A316" s="115">
        <v>5702033</v>
      </c>
      <c r="B316" s="119" t="s">
        <v>1072</v>
      </c>
      <c r="C316" s="116" t="s">
        <v>917</v>
      </c>
      <c r="D316" s="116" t="s">
        <v>813</v>
      </c>
      <c r="E316" s="147">
        <v>7327.27</v>
      </c>
      <c r="F316" s="146">
        <v>912</v>
      </c>
      <c r="G316" s="146">
        <f t="shared" si="5"/>
        <v>6415.27</v>
      </c>
    </row>
    <row r="317" spans="1:7">
      <c r="A317" s="115">
        <v>5702034</v>
      </c>
      <c r="B317" s="119" t="s">
        <v>533</v>
      </c>
      <c r="C317" s="116" t="s">
        <v>917</v>
      </c>
      <c r="D317" s="116" t="s">
        <v>813</v>
      </c>
      <c r="E317" s="147">
        <v>4045.21</v>
      </c>
      <c r="F317" s="146">
        <v>0</v>
      </c>
      <c r="G317" s="146">
        <f t="shared" si="5"/>
        <v>4045.21</v>
      </c>
    </row>
    <row r="318" spans="1:7">
      <c r="A318" s="148" t="s">
        <v>1073</v>
      </c>
      <c r="B318" s="197"/>
      <c r="C318" s="149"/>
      <c r="D318" s="149"/>
      <c r="E318" s="152">
        <f>SUM(E283:E317)</f>
        <v>116798.53000000001</v>
      </c>
      <c r="F318" s="152">
        <f>SUM(F283:F317)</f>
        <v>2187.44</v>
      </c>
      <c r="G318" s="153">
        <f t="shared" si="5"/>
        <v>114611.09000000001</v>
      </c>
    </row>
    <row r="319" spans="1:7">
      <c r="A319" s="141">
        <v>57030</v>
      </c>
      <c r="B319" s="181" t="s">
        <v>941</v>
      </c>
      <c r="C319" s="116" t="s">
        <v>917</v>
      </c>
      <c r="D319" s="116" t="s">
        <v>814</v>
      </c>
      <c r="E319" s="144">
        <v>0</v>
      </c>
      <c r="F319" s="143">
        <v>0</v>
      </c>
      <c r="G319" s="143">
        <f t="shared" si="5"/>
        <v>0</v>
      </c>
    </row>
    <row r="320" spans="1:7">
      <c r="A320" s="115">
        <v>5703001</v>
      </c>
      <c r="B320" s="119" t="s">
        <v>537</v>
      </c>
      <c r="C320" s="116" t="s">
        <v>917</v>
      </c>
      <c r="D320" s="116" t="s">
        <v>814</v>
      </c>
      <c r="E320" s="147">
        <v>17137.28</v>
      </c>
      <c r="F320" s="146">
        <v>115.58</v>
      </c>
      <c r="G320" s="146">
        <f t="shared" si="5"/>
        <v>17021.699999999997</v>
      </c>
    </row>
    <row r="321" spans="1:7">
      <c r="A321" s="115">
        <v>5703002</v>
      </c>
      <c r="B321" s="119" t="s">
        <v>538</v>
      </c>
      <c r="C321" s="116" t="s">
        <v>917</v>
      </c>
      <c r="D321" s="116" t="s">
        <v>814</v>
      </c>
      <c r="E321" s="147">
        <v>0</v>
      </c>
      <c r="F321" s="146">
        <v>0</v>
      </c>
      <c r="G321" s="146">
        <f t="shared" si="5"/>
        <v>0</v>
      </c>
    </row>
    <row r="322" spans="1:7">
      <c r="A322" s="115">
        <v>5703003</v>
      </c>
      <c r="B322" s="119" t="s">
        <v>1074</v>
      </c>
      <c r="C322" s="116" t="s">
        <v>917</v>
      </c>
      <c r="D322" s="116" t="s">
        <v>814</v>
      </c>
      <c r="E322" s="147">
        <v>0</v>
      </c>
      <c r="F322" s="146">
        <v>0</v>
      </c>
      <c r="G322" s="146">
        <f t="shared" si="5"/>
        <v>0</v>
      </c>
    </row>
    <row r="323" spans="1:7">
      <c r="A323" s="115">
        <v>5703004</v>
      </c>
      <c r="B323" s="119" t="s">
        <v>415</v>
      </c>
      <c r="C323" s="116" t="s">
        <v>917</v>
      </c>
      <c r="D323" s="116" t="s">
        <v>814</v>
      </c>
      <c r="E323" s="147">
        <v>0</v>
      </c>
      <c r="F323" s="146">
        <v>0</v>
      </c>
      <c r="G323" s="146">
        <f t="shared" si="5"/>
        <v>0</v>
      </c>
    </row>
    <row r="324" spans="1:7">
      <c r="A324" s="115">
        <v>5703005</v>
      </c>
      <c r="B324" s="119" t="s">
        <v>539</v>
      </c>
      <c r="C324" s="116" t="s">
        <v>917</v>
      </c>
      <c r="D324" s="116" t="s">
        <v>814</v>
      </c>
      <c r="E324" s="147">
        <v>2253.25</v>
      </c>
      <c r="F324" s="146">
        <v>0</v>
      </c>
      <c r="G324" s="146">
        <f t="shared" si="5"/>
        <v>2253.25</v>
      </c>
    </row>
    <row r="325" spans="1:7">
      <c r="A325" s="115">
        <v>5703006</v>
      </c>
      <c r="B325" s="119" t="s">
        <v>1075</v>
      </c>
      <c r="C325" s="116" t="s">
        <v>917</v>
      </c>
      <c r="D325" s="116" t="s">
        <v>814</v>
      </c>
      <c r="E325" s="147">
        <v>0</v>
      </c>
      <c r="F325" s="146">
        <v>0</v>
      </c>
      <c r="G325" s="146">
        <f t="shared" si="5"/>
        <v>0</v>
      </c>
    </row>
    <row r="326" spans="1:7">
      <c r="A326" s="115">
        <v>5703007</v>
      </c>
      <c r="B326" s="119" t="s">
        <v>1076</v>
      </c>
      <c r="C326" s="116" t="s">
        <v>917</v>
      </c>
      <c r="D326" s="116" t="s">
        <v>814</v>
      </c>
      <c r="E326" s="147">
        <v>0</v>
      </c>
      <c r="F326" s="146">
        <v>0</v>
      </c>
      <c r="G326" s="146">
        <f t="shared" si="5"/>
        <v>0</v>
      </c>
    </row>
    <row r="327" spans="1:7">
      <c r="A327" s="115">
        <v>5703008</v>
      </c>
      <c r="B327" s="119" t="s">
        <v>1077</v>
      </c>
      <c r="C327" s="116" t="s">
        <v>917</v>
      </c>
      <c r="D327" s="116" t="s">
        <v>814</v>
      </c>
      <c r="E327" s="147">
        <v>0</v>
      </c>
      <c r="F327" s="146">
        <v>0</v>
      </c>
      <c r="G327" s="146">
        <f t="shared" si="5"/>
        <v>0</v>
      </c>
    </row>
    <row r="328" spans="1:7">
      <c r="A328" s="185" t="s">
        <v>943</v>
      </c>
      <c r="B328" s="186"/>
      <c r="C328" s="190"/>
      <c r="D328" s="190"/>
      <c r="E328" s="188">
        <f>SUM(E319:E327)</f>
        <v>19390.53</v>
      </c>
      <c r="F328" s="189">
        <f>SUM(F319:F327)</f>
        <v>115.58</v>
      </c>
      <c r="G328" s="189">
        <f t="shared" si="5"/>
        <v>19274.949999999997</v>
      </c>
    </row>
    <row r="329" spans="1:7">
      <c r="A329" s="141">
        <v>57040</v>
      </c>
      <c r="B329" s="181" t="s">
        <v>1078</v>
      </c>
      <c r="C329" s="116" t="s">
        <v>917</v>
      </c>
      <c r="D329" s="116" t="s">
        <v>815</v>
      </c>
      <c r="E329" s="144">
        <v>0</v>
      </c>
      <c r="F329" s="143">
        <v>0</v>
      </c>
      <c r="G329" s="143">
        <f t="shared" si="5"/>
        <v>0</v>
      </c>
    </row>
    <row r="330" spans="1:7">
      <c r="A330" s="115">
        <v>5704001</v>
      </c>
      <c r="B330" s="119" t="s">
        <v>541</v>
      </c>
      <c r="C330" s="116" t="s">
        <v>917</v>
      </c>
      <c r="D330" s="116" t="s">
        <v>815</v>
      </c>
      <c r="E330" s="147">
        <v>62381.17</v>
      </c>
      <c r="F330" s="146">
        <v>0</v>
      </c>
      <c r="G330" s="179">
        <f t="shared" si="5"/>
        <v>62381.17</v>
      </c>
    </row>
    <row r="331" spans="1:7">
      <c r="A331" s="115">
        <v>5704007</v>
      </c>
      <c r="B331" s="119" t="s">
        <v>1079</v>
      </c>
      <c r="C331" s="116" t="s">
        <v>917</v>
      </c>
      <c r="D331" s="116" t="s">
        <v>815</v>
      </c>
      <c r="E331" s="147">
        <v>0</v>
      </c>
      <c r="F331" s="146">
        <v>0</v>
      </c>
      <c r="G331" s="146">
        <f t="shared" si="5"/>
        <v>0</v>
      </c>
    </row>
    <row r="332" spans="1:7">
      <c r="A332" s="115">
        <v>5704008</v>
      </c>
      <c r="B332" s="119" t="s">
        <v>952</v>
      </c>
      <c r="C332" s="116" t="s">
        <v>917</v>
      </c>
      <c r="D332" s="116" t="s">
        <v>815</v>
      </c>
      <c r="E332" s="147">
        <v>0</v>
      </c>
      <c r="F332" s="146">
        <v>0</v>
      </c>
      <c r="G332" s="146">
        <f t="shared" si="5"/>
        <v>0</v>
      </c>
    </row>
    <row r="333" spans="1:7">
      <c r="A333" s="115">
        <v>5704009</v>
      </c>
      <c r="B333" s="119" t="s">
        <v>953</v>
      </c>
      <c r="C333" s="116" t="s">
        <v>917</v>
      </c>
      <c r="D333" s="116" t="s">
        <v>815</v>
      </c>
      <c r="E333" s="147">
        <v>0</v>
      </c>
      <c r="F333" s="146">
        <v>0</v>
      </c>
      <c r="G333" s="146">
        <f t="shared" si="5"/>
        <v>0</v>
      </c>
    </row>
    <row r="334" spans="1:7">
      <c r="A334" s="115">
        <v>5704010</v>
      </c>
      <c r="B334" s="119" t="s">
        <v>954</v>
      </c>
      <c r="C334" s="116" t="s">
        <v>917</v>
      </c>
      <c r="D334" s="116" t="s">
        <v>815</v>
      </c>
      <c r="E334" s="147">
        <v>0</v>
      </c>
      <c r="F334" s="146">
        <v>0</v>
      </c>
      <c r="G334" s="146">
        <f t="shared" si="5"/>
        <v>0</v>
      </c>
    </row>
    <row r="335" spans="1:7">
      <c r="A335" s="115">
        <v>5704011</v>
      </c>
      <c r="B335" s="119" t="s">
        <v>1080</v>
      </c>
      <c r="C335" s="116" t="s">
        <v>917</v>
      </c>
      <c r="D335" s="116" t="s">
        <v>815</v>
      </c>
      <c r="E335" s="147">
        <v>0</v>
      </c>
      <c r="F335" s="146">
        <v>0</v>
      </c>
      <c r="G335" s="146">
        <f t="shared" si="5"/>
        <v>0</v>
      </c>
    </row>
    <row r="336" spans="1:7">
      <c r="A336" s="115">
        <v>5704012</v>
      </c>
      <c r="B336" s="119" t="s">
        <v>1081</v>
      </c>
      <c r="C336" s="116" t="s">
        <v>917</v>
      </c>
      <c r="D336" s="116" t="s">
        <v>815</v>
      </c>
      <c r="E336" s="147">
        <v>0</v>
      </c>
      <c r="F336" s="146">
        <v>0</v>
      </c>
      <c r="G336" s="146">
        <f t="shared" si="5"/>
        <v>0</v>
      </c>
    </row>
    <row r="337" spans="1:8">
      <c r="A337" s="115">
        <v>5704013</v>
      </c>
      <c r="B337" s="119" t="s">
        <v>1082</v>
      </c>
      <c r="C337" s="116" t="s">
        <v>917</v>
      </c>
      <c r="D337" s="116" t="s">
        <v>815</v>
      </c>
      <c r="E337" s="147">
        <v>0</v>
      </c>
      <c r="F337" s="146">
        <v>0</v>
      </c>
      <c r="G337" s="146">
        <f t="shared" si="5"/>
        <v>0</v>
      </c>
    </row>
    <row r="338" spans="1:8">
      <c r="A338" s="115">
        <v>5704014</v>
      </c>
      <c r="B338" s="119" t="s">
        <v>1083</v>
      </c>
      <c r="C338" s="116" t="s">
        <v>917</v>
      </c>
      <c r="D338" s="116" t="s">
        <v>815</v>
      </c>
      <c r="E338" s="147">
        <v>0</v>
      </c>
      <c r="F338" s="146">
        <v>0</v>
      </c>
      <c r="G338" s="146">
        <f t="shared" si="5"/>
        <v>0</v>
      </c>
    </row>
    <row r="339" spans="1:8">
      <c r="A339" s="115">
        <v>5704015</v>
      </c>
      <c r="B339" s="119" t="s">
        <v>1084</v>
      </c>
      <c r="C339" s="116" t="s">
        <v>917</v>
      </c>
      <c r="D339" s="116" t="s">
        <v>815</v>
      </c>
      <c r="E339" s="147">
        <v>0</v>
      </c>
      <c r="F339" s="146">
        <v>0</v>
      </c>
      <c r="G339" s="146">
        <f t="shared" si="5"/>
        <v>0</v>
      </c>
    </row>
    <row r="340" spans="1:8">
      <c r="A340" s="115">
        <v>5704016</v>
      </c>
      <c r="B340" s="119" t="s">
        <v>546</v>
      </c>
      <c r="C340" s="116" t="s">
        <v>917</v>
      </c>
      <c r="D340" s="116" t="s">
        <v>815</v>
      </c>
      <c r="E340" s="147">
        <v>0</v>
      </c>
      <c r="F340" s="146">
        <v>0</v>
      </c>
      <c r="G340" s="146">
        <f t="shared" si="5"/>
        <v>0</v>
      </c>
    </row>
    <row r="341" spans="1:8">
      <c r="A341" s="115">
        <v>5704019</v>
      </c>
      <c r="B341" s="119" t="s">
        <v>549</v>
      </c>
      <c r="C341" s="116" t="s">
        <v>917</v>
      </c>
      <c r="D341" s="116" t="s">
        <v>815</v>
      </c>
      <c r="E341" s="147">
        <v>8894.4</v>
      </c>
      <c r="F341" s="146">
        <v>0</v>
      </c>
      <c r="G341" s="179">
        <f t="shared" si="5"/>
        <v>8894.4</v>
      </c>
    </row>
    <row r="342" spans="1:8">
      <c r="A342" s="115">
        <v>5704020</v>
      </c>
      <c r="B342" s="119" t="s">
        <v>550</v>
      </c>
      <c r="C342" s="116" t="s">
        <v>917</v>
      </c>
      <c r="D342" s="116" t="s">
        <v>815</v>
      </c>
      <c r="E342" s="147">
        <v>4803.12</v>
      </c>
      <c r="F342" s="146">
        <v>0</v>
      </c>
      <c r="G342" s="179">
        <f t="shared" si="5"/>
        <v>4803.12</v>
      </c>
    </row>
    <row r="343" spans="1:8">
      <c r="A343" s="115">
        <v>5704021</v>
      </c>
      <c r="B343" s="119" t="s">
        <v>551</v>
      </c>
      <c r="C343" s="116" t="s">
        <v>917</v>
      </c>
      <c r="D343" s="116" t="s">
        <v>815</v>
      </c>
      <c r="E343" s="147">
        <v>3840.6</v>
      </c>
      <c r="F343" s="146">
        <v>0</v>
      </c>
      <c r="G343" s="179">
        <f t="shared" si="5"/>
        <v>3840.6</v>
      </c>
    </row>
    <row r="344" spans="1:8">
      <c r="A344" s="115">
        <v>5704023</v>
      </c>
      <c r="B344" s="119" t="s">
        <v>1085</v>
      </c>
      <c r="C344" s="116" t="s">
        <v>917</v>
      </c>
      <c r="D344" s="116" t="s">
        <v>815</v>
      </c>
      <c r="E344" s="147">
        <v>0</v>
      </c>
      <c r="F344" s="146">
        <v>0</v>
      </c>
      <c r="G344" s="146">
        <f t="shared" si="5"/>
        <v>0</v>
      </c>
    </row>
    <row r="345" spans="1:8">
      <c r="A345" s="115">
        <v>5704025</v>
      </c>
      <c r="B345" s="119" t="s">
        <v>1086</v>
      </c>
      <c r="C345" s="116" t="s">
        <v>917</v>
      </c>
      <c r="D345" s="116" t="s">
        <v>815</v>
      </c>
      <c r="E345" s="147">
        <v>0</v>
      </c>
      <c r="F345" s="146">
        <v>0</v>
      </c>
      <c r="G345" s="146">
        <f t="shared" si="5"/>
        <v>0</v>
      </c>
    </row>
    <row r="346" spans="1:8">
      <c r="A346" s="115">
        <v>5704026</v>
      </c>
      <c r="B346" s="119" t="s">
        <v>554</v>
      </c>
      <c r="C346" s="116" t="s">
        <v>917</v>
      </c>
      <c r="D346" s="116" t="s">
        <v>815</v>
      </c>
      <c r="E346" s="147">
        <v>246.52</v>
      </c>
      <c r="F346" s="146">
        <v>0</v>
      </c>
      <c r="G346" s="179">
        <f t="shared" si="5"/>
        <v>246.52</v>
      </c>
    </row>
    <row r="347" spans="1:8">
      <c r="A347" s="115">
        <v>5704027</v>
      </c>
      <c r="B347" s="119" t="s">
        <v>1087</v>
      </c>
      <c r="C347" s="116" t="s">
        <v>917</v>
      </c>
      <c r="D347" s="116" t="s">
        <v>815</v>
      </c>
      <c r="E347" s="147">
        <v>0</v>
      </c>
      <c r="F347" s="146">
        <v>0</v>
      </c>
      <c r="G347" s="146">
        <f t="shared" si="5"/>
        <v>0</v>
      </c>
    </row>
    <row r="348" spans="1:8">
      <c r="A348" s="115">
        <v>5704028</v>
      </c>
      <c r="B348" s="119" t="s">
        <v>1088</v>
      </c>
      <c r="C348" s="116" t="s">
        <v>917</v>
      </c>
      <c r="D348" s="116" t="s">
        <v>815</v>
      </c>
      <c r="E348" s="147">
        <v>0</v>
      </c>
      <c r="F348" s="146">
        <v>0</v>
      </c>
      <c r="G348" s="146">
        <f t="shared" si="5"/>
        <v>0</v>
      </c>
    </row>
    <row r="349" spans="1:8">
      <c r="A349" s="115">
        <v>5704029</v>
      </c>
      <c r="B349" s="119" t="s">
        <v>1089</v>
      </c>
      <c r="C349" s="116" t="s">
        <v>917</v>
      </c>
      <c r="D349" s="116" t="s">
        <v>815</v>
      </c>
      <c r="E349" s="147">
        <v>0</v>
      </c>
      <c r="F349" s="146">
        <v>0</v>
      </c>
      <c r="G349" s="146">
        <f t="shared" si="5"/>
        <v>0</v>
      </c>
    </row>
    <row r="350" spans="1:8">
      <c r="A350" s="148" t="s">
        <v>1090</v>
      </c>
      <c r="B350" s="197"/>
      <c r="C350" s="149"/>
      <c r="D350" s="149"/>
      <c r="E350" s="152">
        <f>SUM(E319:E349)</f>
        <v>118946.87</v>
      </c>
      <c r="F350" s="152">
        <f>SUM(F319:F349)</f>
        <v>231.16</v>
      </c>
      <c r="G350" s="153">
        <f t="shared" si="5"/>
        <v>118715.70999999999</v>
      </c>
      <c r="H350" s="198" t="s">
        <v>948</v>
      </c>
    </row>
    <row r="351" spans="1:8">
      <c r="A351" s="141">
        <v>57050</v>
      </c>
      <c r="B351" s="181" t="s">
        <v>1091</v>
      </c>
      <c r="C351" s="116" t="s">
        <v>917</v>
      </c>
      <c r="D351" s="116" t="s">
        <v>816</v>
      </c>
      <c r="E351" s="144">
        <v>0</v>
      </c>
      <c r="F351" s="143">
        <v>0</v>
      </c>
      <c r="G351" s="143">
        <f t="shared" si="5"/>
        <v>0</v>
      </c>
    </row>
    <row r="352" spans="1:8">
      <c r="A352" s="115">
        <v>5705001</v>
      </c>
      <c r="B352" s="119" t="s">
        <v>555</v>
      </c>
      <c r="C352" s="116" t="s">
        <v>917</v>
      </c>
      <c r="D352" s="116" t="s">
        <v>816</v>
      </c>
      <c r="E352" s="147">
        <v>10873.82</v>
      </c>
      <c r="F352" s="146">
        <v>0</v>
      </c>
      <c r="G352" s="146">
        <f t="shared" si="5"/>
        <v>10873.82</v>
      </c>
    </row>
    <row r="353" spans="1:7">
      <c r="A353" s="115">
        <v>5705002</v>
      </c>
      <c r="B353" s="119" t="s">
        <v>556</v>
      </c>
      <c r="C353" s="116" t="s">
        <v>917</v>
      </c>
      <c r="D353" s="116" t="s">
        <v>816</v>
      </c>
      <c r="E353" s="147">
        <v>1161.1199999999999</v>
      </c>
      <c r="F353" s="146">
        <v>0</v>
      </c>
      <c r="G353" s="146">
        <f t="shared" si="5"/>
        <v>1161.1199999999999</v>
      </c>
    </row>
    <row r="354" spans="1:7">
      <c r="A354" s="115">
        <v>5705003</v>
      </c>
      <c r="B354" s="119" t="s">
        <v>1092</v>
      </c>
      <c r="C354" s="116" t="s">
        <v>917</v>
      </c>
      <c r="D354" s="116" t="s">
        <v>816</v>
      </c>
      <c r="E354" s="147">
        <v>0</v>
      </c>
      <c r="F354" s="146">
        <v>0</v>
      </c>
      <c r="G354" s="146">
        <f t="shared" si="5"/>
        <v>0</v>
      </c>
    </row>
    <row r="355" spans="1:7">
      <c r="A355" s="115">
        <v>5705004</v>
      </c>
      <c r="B355" s="119" t="s">
        <v>557</v>
      </c>
      <c r="C355" s="116" t="s">
        <v>917</v>
      </c>
      <c r="D355" s="116" t="s">
        <v>816</v>
      </c>
      <c r="E355" s="147">
        <v>1951.48</v>
      </c>
      <c r="F355" s="146">
        <v>0</v>
      </c>
      <c r="G355" s="146">
        <f t="shared" si="5"/>
        <v>1951.48</v>
      </c>
    </row>
    <row r="356" spans="1:7">
      <c r="A356" s="115">
        <v>5705005</v>
      </c>
      <c r="B356" s="119" t="s">
        <v>558</v>
      </c>
      <c r="C356" s="116" t="s">
        <v>917</v>
      </c>
      <c r="D356" s="116" t="s">
        <v>816</v>
      </c>
      <c r="E356" s="147">
        <v>4557.8</v>
      </c>
      <c r="F356" s="146">
        <v>0</v>
      </c>
      <c r="G356" s="146">
        <f t="shared" si="5"/>
        <v>4557.8</v>
      </c>
    </row>
    <row r="357" spans="1:7">
      <c r="A357" s="115">
        <v>5705006</v>
      </c>
      <c r="B357" s="119" t="s">
        <v>1093</v>
      </c>
      <c r="C357" s="116" t="s">
        <v>917</v>
      </c>
      <c r="D357" s="116" t="s">
        <v>816</v>
      </c>
      <c r="E357" s="147">
        <v>0</v>
      </c>
      <c r="F357" s="146">
        <v>0</v>
      </c>
      <c r="G357" s="146">
        <f t="shared" si="5"/>
        <v>0</v>
      </c>
    </row>
    <row r="358" spans="1:7">
      <c r="A358" s="115">
        <v>5705007</v>
      </c>
      <c r="B358" s="119" t="s">
        <v>1094</v>
      </c>
      <c r="C358" s="116" t="s">
        <v>917</v>
      </c>
      <c r="D358" s="116" t="s">
        <v>816</v>
      </c>
      <c r="E358" s="147">
        <v>0</v>
      </c>
      <c r="F358" s="146">
        <v>0</v>
      </c>
      <c r="G358" s="146">
        <f t="shared" si="5"/>
        <v>0</v>
      </c>
    </row>
    <row r="359" spans="1:7">
      <c r="A359" s="115">
        <v>5705008</v>
      </c>
      <c r="B359" s="119" t="s">
        <v>559</v>
      </c>
      <c r="C359" s="116" t="s">
        <v>917</v>
      </c>
      <c r="D359" s="116" t="s">
        <v>816</v>
      </c>
      <c r="E359" s="147">
        <v>1057.56</v>
      </c>
      <c r="F359" s="146">
        <v>0</v>
      </c>
      <c r="G359" s="146">
        <f t="shared" si="5"/>
        <v>1057.56</v>
      </c>
    </row>
    <row r="360" spans="1:7">
      <c r="A360" s="115">
        <v>5705009</v>
      </c>
      <c r="B360" s="119" t="s">
        <v>1095</v>
      </c>
      <c r="C360" s="116" t="s">
        <v>917</v>
      </c>
      <c r="D360" s="116" t="s">
        <v>816</v>
      </c>
      <c r="E360" s="147">
        <v>924.84</v>
      </c>
      <c r="F360" s="146">
        <v>0</v>
      </c>
      <c r="G360" s="146">
        <f t="shared" si="5"/>
        <v>924.84</v>
      </c>
    </row>
    <row r="361" spans="1:7">
      <c r="A361" s="115">
        <v>5705010</v>
      </c>
      <c r="B361" s="119" t="s">
        <v>560</v>
      </c>
      <c r="C361" s="116" t="s">
        <v>917</v>
      </c>
      <c r="D361" s="116" t="s">
        <v>816</v>
      </c>
      <c r="E361" s="147">
        <v>9760</v>
      </c>
      <c r="F361" s="146">
        <v>0</v>
      </c>
      <c r="G361" s="146">
        <f t="shared" si="5"/>
        <v>9760</v>
      </c>
    </row>
    <row r="362" spans="1:7">
      <c r="A362" s="148" t="s">
        <v>1096</v>
      </c>
      <c r="B362" s="197"/>
      <c r="C362" s="149"/>
      <c r="D362" s="149"/>
      <c r="E362" s="152">
        <f>SUM(E351:E361)</f>
        <v>30286.62</v>
      </c>
      <c r="F362" s="152">
        <f>SUM(F351:F361)</f>
        <v>0</v>
      </c>
      <c r="G362" s="153">
        <f t="shared" si="5"/>
        <v>30286.62</v>
      </c>
    </row>
    <row r="363" spans="1:7">
      <c r="A363" s="141">
        <v>57060</v>
      </c>
      <c r="B363" s="181" t="s">
        <v>1097</v>
      </c>
      <c r="C363" s="116" t="s">
        <v>917</v>
      </c>
      <c r="D363" s="116" t="s">
        <v>816</v>
      </c>
      <c r="E363" s="144">
        <v>0</v>
      </c>
      <c r="F363" s="143">
        <v>0</v>
      </c>
      <c r="G363" s="143">
        <f t="shared" si="5"/>
        <v>0</v>
      </c>
    </row>
    <row r="364" spans="1:7">
      <c r="A364" s="115">
        <v>5706001</v>
      </c>
      <c r="B364" s="119" t="s">
        <v>561</v>
      </c>
      <c r="C364" s="116" t="s">
        <v>917</v>
      </c>
      <c r="D364" s="116" t="s">
        <v>816</v>
      </c>
      <c r="E364" s="147">
        <v>332.03</v>
      </c>
      <c r="F364" s="146">
        <v>0</v>
      </c>
      <c r="G364" s="146">
        <f t="shared" si="5"/>
        <v>332.03</v>
      </c>
    </row>
    <row r="365" spans="1:7">
      <c r="A365" s="115">
        <v>5706002</v>
      </c>
      <c r="B365" s="119" t="s">
        <v>1098</v>
      </c>
      <c r="C365" s="116" t="s">
        <v>917</v>
      </c>
      <c r="D365" s="116" t="s">
        <v>816</v>
      </c>
      <c r="E365" s="147">
        <v>4955.12</v>
      </c>
      <c r="F365" s="146">
        <v>0</v>
      </c>
      <c r="G365" s="146">
        <f t="shared" si="5"/>
        <v>4955.12</v>
      </c>
    </row>
    <row r="366" spans="1:7">
      <c r="A366" s="115">
        <v>5706003</v>
      </c>
      <c r="B366" s="119" t="s">
        <v>1099</v>
      </c>
      <c r="C366" s="116" t="s">
        <v>917</v>
      </c>
      <c r="D366" s="116" t="s">
        <v>816</v>
      </c>
      <c r="E366" s="147">
        <v>0</v>
      </c>
      <c r="F366" s="146">
        <v>0</v>
      </c>
      <c r="G366" s="146">
        <f t="shared" si="5"/>
        <v>0</v>
      </c>
    </row>
    <row r="367" spans="1:7">
      <c r="A367" s="115">
        <v>5706004</v>
      </c>
      <c r="B367" s="119" t="s">
        <v>1100</v>
      </c>
      <c r="C367" s="116" t="s">
        <v>917</v>
      </c>
      <c r="D367" s="116" t="s">
        <v>816</v>
      </c>
      <c r="E367" s="147">
        <v>298.62</v>
      </c>
      <c r="F367" s="146">
        <v>0</v>
      </c>
      <c r="G367" s="146">
        <f t="shared" si="5"/>
        <v>298.62</v>
      </c>
    </row>
    <row r="368" spans="1:7">
      <c r="A368" s="115">
        <v>5706005</v>
      </c>
      <c r="B368" s="119" t="s">
        <v>562</v>
      </c>
      <c r="C368" s="116" t="s">
        <v>917</v>
      </c>
      <c r="D368" s="116" t="s">
        <v>816</v>
      </c>
      <c r="E368" s="147">
        <v>395.89</v>
      </c>
      <c r="F368" s="146">
        <v>0</v>
      </c>
      <c r="G368" s="146">
        <f t="shared" si="5"/>
        <v>395.89</v>
      </c>
    </row>
    <row r="369" spans="1:11">
      <c r="A369" s="115">
        <v>5706006</v>
      </c>
      <c r="B369" s="119" t="s">
        <v>1030</v>
      </c>
      <c r="C369" s="116" t="s">
        <v>917</v>
      </c>
      <c r="D369" s="116" t="s">
        <v>816</v>
      </c>
      <c r="E369" s="147">
        <v>0</v>
      </c>
      <c r="F369" s="146">
        <v>0</v>
      </c>
      <c r="G369" s="146">
        <f t="shared" si="5"/>
        <v>0</v>
      </c>
    </row>
    <row r="370" spans="1:11">
      <c r="A370" s="115">
        <v>5706007</v>
      </c>
      <c r="B370" s="119" t="s">
        <v>1101</v>
      </c>
      <c r="C370" s="116" t="s">
        <v>917</v>
      </c>
      <c r="D370" s="116" t="s">
        <v>816</v>
      </c>
      <c r="E370" s="147">
        <v>0</v>
      </c>
      <c r="F370" s="146">
        <v>0</v>
      </c>
      <c r="G370" s="146">
        <f t="shared" si="5"/>
        <v>0</v>
      </c>
    </row>
    <row r="371" spans="1:11">
      <c r="A371" s="148" t="s">
        <v>1102</v>
      </c>
      <c r="B371" s="197"/>
      <c r="C371" s="149"/>
      <c r="D371" s="149"/>
      <c r="E371" s="152">
        <f>SUM(E363:E370)</f>
        <v>5981.66</v>
      </c>
      <c r="F371" s="152">
        <f>SUM(F363:F370)</f>
        <v>0</v>
      </c>
      <c r="G371" s="153">
        <f t="shared" si="5"/>
        <v>5981.66</v>
      </c>
    </row>
    <row r="372" spans="1:11">
      <c r="A372" s="141">
        <v>57065</v>
      </c>
      <c r="B372" s="181" t="s">
        <v>1103</v>
      </c>
      <c r="C372" s="116" t="s">
        <v>917</v>
      </c>
      <c r="D372" s="116" t="s">
        <v>816</v>
      </c>
      <c r="E372" s="144">
        <v>0</v>
      </c>
      <c r="F372" s="143">
        <v>0</v>
      </c>
      <c r="G372" s="143">
        <f t="shared" si="5"/>
        <v>0</v>
      </c>
    </row>
    <row r="373" spans="1:11">
      <c r="A373" s="115">
        <v>5706501</v>
      </c>
      <c r="B373" s="119" t="s">
        <v>1104</v>
      </c>
      <c r="C373" s="116" t="s">
        <v>917</v>
      </c>
      <c r="D373" s="116" t="s">
        <v>816</v>
      </c>
      <c r="E373" s="147">
        <v>3075.47</v>
      </c>
      <c r="F373" s="146">
        <v>0</v>
      </c>
      <c r="G373" s="146">
        <f t="shared" si="5"/>
        <v>3075.47</v>
      </c>
    </row>
    <row r="374" spans="1:11">
      <c r="A374" s="148" t="s">
        <v>1105</v>
      </c>
      <c r="B374" s="197"/>
      <c r="C374" s="149"/>
      <c r="D374" s="149"/>
      <c r="E374" s="152">
        <v>3075.47</v>
      </c>
      <c r="F374" s="152">
        <v>0</v>
      </c>
      <c r="G374" s="153">
        <f t="shared" si="5"/>
        <v>3075.47</v>
      </c>
    </row>
    <row r="375" spans="1:11">
      <c r="A375" s="141">
        <v>57070</v>
      </c>
      <c r="B375" s="181" t="s">
        <v>1032</v>
      </c>
      <c r="C375" s="116" t="s">
        <v>917</v>
      </c>
      <c r="D375" s="116" t="s">
        <v>819</v>
      </c>
      <c r="E375" s="144">
        <v>0</v>
      </c>
      <c r="F375" s="143">
        <v>0</v>
      </c>
      <c r="G375" s="143">
        <f t="shared" si="5"/>
        <v>0</v>
      </c>
    </row>
    <row r="376" spans="1:11">
      <c r="A376" s="115">
        <v>5707001</v>
      </c>
      <c r="B376" s="119" t="s">
        <v>1106</v>
      </c>
      <c r="C376" s="116" t="s">
        <v>917</v>
      </c>
      <c r="D376" s="116" t="s">
        <v>819</v>
      </c>
      <c r="E376" s="147">
        <v>0</v>
      </c>
      <c r="F376" s="146">
        <v>0</v>
      </c>
      <c r="G376" s="146">
        <f t="shared" si="5"/>
        <v>0</v>
      </c>
    </row>
    <row r="377" spans="1:11">
      <c r="A377" s="115">
        <v>5707002</v>
      </c>
      <c r="B377" s="119" t="s">
        <v>564</v>
      </c>
      <c r="C377" s="116" t="s">
        <v>917</v>
      </c>
      <c r="D377" s="116" t="s">
        <v>819</v>
      </c>
      <c r="E377" s="147">
        <v>319.10000000000002</v>
      </c>
      <c r="F377" s="146">
        <v>0</v>
      </c>
      <c r="G377" s="146">
        <f t="shared" ref="G377:G412" si="6">+E377-F377</f>
        <v>319.10000000000002</v>
      </c>
    </row>
    <row r="378" spans="1:11" ht="15" customHeight="1">
      <c r="A378" s="115">
        <v>5707003</v>
      </c>
      <c r="B378" s="119" t="s">
        <v>1107</v>
      </c>
      <c r="C378" s="116" t="s">
        <v>917</v>
      </c>
      <c r="D378" s="116" t="s">
        <v>819</v>
      </c>
      <c r="E378" s="147">
        <v>245</v>
      </c>
      <c r="F378" s="146">
        <v>0</v>
      </c>
      <c r="G378" s="146">
        <f t="shared" si="6"/>
        <v>245</v>
      </c>
      <c r="J378" s="223"/>
      <c r="K378" s="223"/>
    </row>
    <row r="379" spans="1:11">
      <c r="A379" s="115">
        <v>5707004</v>
      </c>
      <c r="B379" s="119" t="s">
        <v>565</v>
      </c>
      <c r="C379" s="116" t="s">
        <v>917</v>
      </c>
      <c r="D379" s="116" t="s">
        <v>819</v>
      </c>
      <c r="E379" s="147">
        <v>160</v>
      </c>
      <c r="F379" s="146">
        <v>0</v>
      </c>
      <c r="G379" s="146">
        <f t="shared" si="6"/>
        <v>160</v>
      </c>
    </row>
    <row r="380" spans="1:11">
      <c r="A380" s="115">
        <v>5707005</v>
      </c>
      <c r="B380" s="119" t="s">
        <v>566</v>
      </c>
      <c r="C380" s="116" t="s">
        <v>917</v>
      </c>
      <c r="D380" s="116" t="s">
        <v>819</v>
      </c>
      <c r="E380" s="147">
        <v>139.01</v>
      </c>
      <c r="F380" s="146">
        <v>0</v>
      </c>
      <c r="G380" s="146">
        <f t="shared" si="6"/>
        <v>139.01</v>
      </c>
    </row>
    <row r="381" spans="1:11">
      <c r="A381" s="115">
        <v>5707006</v>
      </c>
      <c r="B381" s="119" t="s">
        <v>1108</v>
      </c>
      <c r="C381" s="116" t="s">
        <v>917</v>
      </c>
      <c r="D381" s="116" t="s">
        <v>819</v>
      </c>
      <c r="E381" s="147">
        <v>0</v>
      </c>
      <c r="F381" s="146">
        <v>0</v>
      </c>
      <c r="G381" s="146">
        <f t="shared" si="6"/>
        <v>0</v>
      </c>
    </row>
    <row r="382" spans="1:11">
      <c r="A382" s="115">
        <v>5707007</v>
      </c>
      <c r="B382" s="119" t="s">
        <v>567</v>
      </c>
      <c r="C382" s="116" t="s">
        <v>917</v>
      </c>
      <c r="D382" s="116" t="s">
        <v>819</v>
      </c>
      <c r="E382" s="147">
        <v>94.64</v>
      </c>
      <c r="F382" s="146">
        <v>0.73</v>
      </c>
      <c r="G382" s="146">
        <f t="shared" si="6"/>
        <v>93.91</v>
      </c>
    </row>
    <row r="383" spans="1:11">
      <c r="A383" s="115">
        <v>5707008</v>
      </c>
      <c r="B383" s="119" t="s">
        <v>568</v>
      </c>
      <c r="C383" s="116" t="s">
        <v>917</v>
      </c>
      <c r="D383" s="116" t="s">
        <v>819</v>
      </c>
      <c r="E383" s="147">
        <v>140.77000000000001</v>
      </c>
      <c r="F383" s="146">
        <v>14.04</v>
      </c>
      <c r="G383" s="146">
        <f t="shared" si="6"/>
        <v>126.73000000000002</v>
      </c>
    </row>
    <row r="384" spans="1:11">
      <c r="A384" s="115">
        <v>5707009</v>
      </c>
      <c r="B384" s="119" t="s">
        <v>1109</v>
      </c>
      <c r="C384" s="116" t="s">
        <v>917</v>
      </c>
      <c r="D384" s="116" t="s">
        <v>819</v>
      </c>
      <c r="E384" s="147">
        <v>18219</v>
      </c>
      <c r="F384" s="146">
        <v>0</v>
      </c>
      <c r="G384" s="146">
        <f t="shared" si="6"/>
        <v>18219</v>
      </c>
    </row>
    <row r="385" spans="1:7" ht="15" customHeight="1">
      <c r="A385" s="115">
        <v>5707010</v>
      </c>
      <c r="B385" s="119" t="s">
        <v>1110</v>
      </c>
      <c r="C385" s="116" t="s">
        <v>917</v>
      </c>
      <c r="D385" s="116" t="s">
        <v>819</v>
      </c>
      <c r="E385" s="147">
        <v>0</v>
      </c>
      <c r="F385" s="146">
        <v>0</v>
      </c>
      <c r="G385" s="146">
        <f t="shared" si="6"/>
        <v>0</v>
      </c>
    </row>
    <row r="386" spans="1:7">
      <c r="A386" s="115">
        <v>5707011</v>
      </c>
      <c r="B386" s="119" t="s">
        <v>569</v>
      </c>
      <c r="C386" s="116" t="s">
        <v>917</v>
      </c>
      <c r="D386" s="116" t="s">
        <v>819</v>
      </c>
      <c r="E386" s="147">
        <v>39069.360000000001</v>
      </c>
      <c r="F386" s="146">
        <v>0</v>
      </c>
      <c r="G386" s="146">
        <f t="shared" si="6"/>
        <v>39069.360000000001</v>
      </c>
    </row>
    <row r="387" spans="1:7">
      <c r="A387" s="224">
        <v>5707012</v>
      </c>
      <c r="B387" s="225" t="s">
        <v>1111</v>
      </c>
      <c r="C387" s="226" t="s">
        <v>917</v>
      </c>
      <c r="D387" s="120" t="s">
        <v>818</v>
      </c>
      <c r="E387" s="227">
        <v>83000</v>
      </c>
      <c r="F387" s="228">
        <v>0</v>
      </c>
      <c r="G387" s="228">
        <f t="shared" si="6"/>
        <v>83000</v>
      </c>
    </row>
    <row r="388" spans="1:7">
      <c r="A388" s="115">
        <v>5707013</v>
      </c>
      <c r="B388" s="119" t="s">
        <v>570</v>
      </c>
      <c r="C388" s="116" t="s">
        <v>917</v>
      </c>
      <c r="D388" s="116" t="s">
        <v>819</v>
      </c>
      <c r="E388" s="147">
        <v>0</v>
      </c>
      <c r="F388" s="146">
        <v>0</v>
      </c>
      <c r="G388" s="146">
        <f t="shared" si="6"/>
        <v>0</v>
      </c>
    </row>
    <row r="389" spans="1:7">
      <c r="A389" s="115">
        <v>5707015</v>
      </c>
      <c r="B389" s="119" t="s">
        <v>1112</v>
      </c>
      <c r="C389" s="116" t="s">
        <v>917</v>
      </c>
      <c r="D389" s="116" t="s">
        <v>819</v>
      </c>
      <c r="E389" s="147">
        <v>0</v>
      </c>
      <c r="F389" s="146">
        <v>0</v>
      </c>
      <c r="G389" s="146">
        <f t="shared" si="6"/>
        <v>0</v>
      </c>
    </row>
    <row r="390" spans="1:7" ht="15" thickBot="1">
      <c r="A390" s="148" t="s">
        <v>1113</v>
      </c>
      <c r="B390" s="197"/>
      <c r="C390" s="149"/>
      <c r="D390" s="149"/>
      <c r="E390" s="152">
        <f>SUM(E375:E389)</f>
        <v>141386.88</v>
      </c>
      <c r="F390" s="152">
        <v>14.77</v>
      </c>
      <c r="G390" s="153">
        <f t="shared" si="6"/>
        <v>141372.11000000002</v>
      </c>
    </row>
    <row r="391" spans="1:7" ht="15" thickBot="1">
      <c r="A391" s="154" t="s">
        <v>1114</v>
      </c>
      <c r="B391" s="155"/>
      <c r="C391" s="155"/>
      <c r="D391" s="155"/>
      <c r="E391" s="158">
        <f>+E390+E374+E371+E362+E350+E318+E308+E272</f>
        <v>482439.75</v>
      </c>
      <c r="F391" s="158">
        <f>+F390+F374+F371+F362+F350+F318+F308+F272</f>
        <v>2433.37</v>
      </c>
      <c r="G391" s="157">
        <f t="shared" si="6"/>
        <v>480006.38</v>
      </c>
    </row>
    <row r="392" spans="1:7">
      <c r="A392" s="136">
        <v>62</v>
      </c>
      <c r="B392" s="180" t="s">
        <v>1115</v>
      </c>
      <c r="C392" s="137"/>
      <c r="D392" s="137"/>
      <c r="E392" s="140">
        <v>0</v>
      </c>
      <c r="F392" s="139">
        <v>0</v>
      </c>
      <c r="G392" s="139">
        <f t="shared" si="6"/>
        <v>0</v>
      </c>
    </row>
    <row r="393" spans="1:7">
      <c r="A393" s="141">
        <v>62010</v>
      </c>
      <c r="B393" s="181" t="s">
        <v>1116</v>
      </c>
      <c r="C393" s="142"/>
      <c r="D393" s="142"/>
      <c r="E393" s="144">
        <v>0</v>
      </c>
      <c r="F393" s="143">
        <v>0</v>
      </c>
      <c r="G393" s="143">
        <f t="shared" si="6"/>
        <v>0</v>
      </c>
    </row>
    <row r="394" spans="1:7">
      <c r="A394" s="115">
        <v>6201001</v>
      </c>
      <c r="B394" s="119" t="s">
        <v>1117</v>
      </c>
      <c r="C394" s="116"/>
      <c r="D394" s="116"/>
      <c r="E394" s="147">
        <v>0</v>
      </c>
      <c r="F394" s="146">
        <v>0</v>
      </c>
      <c r="G394" s="146">
        <f t="shared" si="6"/>
        <v>0</v>
      </c>
    </row>
    <row r="395" spans="1:7">
      <c r="A395" s="148" t="s">
        <v>1118</v>
      </c>
      <c r="B395" s="197"/>
      <c r="C395" s="149"/>
      <c r="D395" s="149"/>
      <c r="E395" s="152">
        <f>SUM(E393:E394)</f>
        <v>0</v>
      </c>
      <c r="F395" s="152">
        <f>SUM(F393:F394)</f>
        <v>0</v>
      </c>
      <c r="G395" s="153">
        <f t="shared" si="6"/>
        <v>0</v>
      </c>
    </row>
    <row r="396" spans="1:7">
      <c r="A396" s="141">
        <v>62020</v>
      </c>
      <c r="B396" s="181" t="s">
        <v>367</v>
      </c>
      <c r="C396" s="142"/>
      <c r="D396" s="142"/>
      <c r="E396" s="144">
        <v>0</v>
      </c>
      <c r="F396" s="143">
        <v>0</v>
      </c>
      <c r="G396" s="143">
        <f t="shared" si="6"/>
        <v>0</v>
      </c>
    </row>
    <row r="397" spans="1:7">
      <c r="A397" s="115">
        <v>6202001</v>
      </c>
      <c r="B397" s="119" t="s">
        <v>368</v>
      </c>
      <c r="C397" s="116"/>
      <c r="D397" s="116" t="s">
        <v>792</v>
      </c>
      <c r="E397" s="147">
        <v>1944.75</v>
      </c>
      <c r="F397" s="146">
        <v>1944.75</v>
      </c>
      <c r="G397" s="146">
        <f t="shared" si="6"/>
        <v>0</v>
      </c>
    </row>
    <row r="398" spans="1:7">
      <c r="A398" s="115">
        <v>6202002</v>
      </c>
      <c r="B398" s="119" t="s">
        <v>1119</v>
      </c>
      <c r="C398" s="116"/>
      <c r="D398" s="116"/>
      <c r="E398" s="147">
        <v>0</v>
      </c>
      <c r="F398" s="146">
        <v>0</v>
      </c>
      <c r="G398" s="146">
        <f t="shared" si="6"/>
        <v>0</v>
      </c>
    </row>
    <row r="399" spans="1:7">
      <c r="A399" s="115">
        <v>6202003</v>
      </c>
      <c r="B399" s="119" t="s">
        <v>1120</v>
      </c>
      <c r="C399" s="116"/>
      <c r="D399" s="116"/>
      <c r="E399" s="147">
        <v>0</v>
      </c>
      <c r="F399" s="146">
        <v>0</v>
      </c>
      <c r="G399" s="146">
        <f t="shared" si="6"/>
        <v>0</v>
      </c>
    </row>
    <row r="400" spans="1:7">
      <c r="A400" s="115">
        <v>6202010</v>
      </c>
      <c r="B400" s="119" t="s">
        <v>1121</v>
      </c>
      <c r="C400" s="116"/>
      <c r="D400" s="116"/>
      <c r="E400" s="147">
        <v>0</v>
      </c>
      <c r="F400" s="146">
        <v>0</v>
      </c>
      <c r="G400" s="146">
        <f t="shared" si="6"/>
        <v>0</v>
      </c>
    </row>
    <row r="401" spans="1:7" ht="15" thickBot="1">
      <c r="A401" s="148" t="s">
        <v>369</v>
      </c>
      <c r="B401" s="197"/>
      <c r="C401" s="149"/>
      <c r="D401" s="149"/>
      <c r="E401" s="152">
        <f>SUM(E397:E400)</f>
        <v>1944.75</v>
      </c>
      <c r="F401" s="152">
        <v>1944.75</v>
      </c>
      <c r="G401" s="153">
        <f t="shared" si="6"/>
        <v>0</v>
      </c>
    </row>
    <row r="402" spans="1:7" ht="15" thickBot="1">
      <c r="A402" s="154" t="s">
        <v>1122</v>
      </c>
      <c r="B402" s="155"/>
      <c r="C402" s="155"/>
      <c r="D402" s="155"/>
      <c r="E402" s="158">
        <f>+E401</f>
        <v>1944.75</v>
      </c>
      <c r="F402" s="158">
        <f>+F401</f>
        <v>1944.75</v>
      </c>
      <c r="G402" s="157">
        <f t="shared" si="6"/>
        <v>0</v>
      </c>
    </row>
    <row r="403" spans="1:7">
      <c r="A403" s="136">
        <v>996</v>
      </c>
      <c r="B403" s="180" t="s">
        <v>1123</v>
      </c>
      <c r="C403" s="137"/>
      <c r="D403" s="137"/>
      <c r="E403" s="140">
        <v>0</v>
      </c>
      <c r="F403" s="139">
        <v>0</v>
      </c>
      <c r="G403" s="139">
        <f t="shared" si="6"/>
        <v>0</v>
      </c>
    </row>
    <row r="404" spans="1:7">
      <c r="A404" s="141">
        <v>996996</v>
      </c>
      <c r="B404" s="181" t="s">
        <v>1124</v>
      </c>
      <c r="C404" s="142"/>
      <c r="D404" s="142"/>
      <c r="E404" s="144">
        <v>0</v>
      </c>
      <c r="F404" s="143">
        <v>0</v>
      </c>
      <c r="G404" s="143">
        <f t="shared" si="6"/>
        <v>0</v>
      </c>
    </row>
    <row r="405" spans="1:7">
      <c r="A405" s="115">
        <v>99699696</v>
      </c>
      <c r="B405" s="119" t="s">
        <v>1125</v>
      </c>
      <c r="C405" s="116"/>
      <c r="D405" s="116" t="s">
        <v>792</v>
      </c>
      <c r="E405" s="147">
        <v>12111.09</v>
      </c>
      <c r="F405" s="146">
        <v>12111.09</v>
      </c>
      <c r="G405" s="146">
        <f t="shared" si="6"/>
        <v>0</v>
      </c>
    </row>
    <row r="406" spans="1:7" ht="15" thickBot="1">
      <c r="A406" s="148" t="s">
        <v>1126</v>
      </c>
      <c r="B406" s="197"/>
      <c r="C406" s="149"/>
      <c r="D406" s="149"/>
      <c r="E406" s="152">
        <f>SUM(E405)</f>
        <v>12111.09</v>
      </c>
      <c r="F406" s="152">
        <v>12111.09</v>
      </c>
      <c r="G406" s="153">
        <f t="shared" si="6"/>
        <v>0</v>
      </c>
    </row>
    <row r="407" spans="1:7" ht="15" thickBot="1">
      <c r="A407" s="154" t="s">
        <v>1127</v>
      </c>
      <c r="B407" s="155"/>
      <c r="C407" s="155"/>
      <c r="D407" s="155"/>
      <c r="E407" s="158">
        <f>+E406</f>
        <v>12111.09</v>
      </c>
      <c r="F407" s="158">
        <f>+F406</f>
        <v>12111.09</v>
      </c>
      <c r="G407" s="157">
        <f t="shared" si="6"/>
        <v>0</v>
      </c>
    </row>
    <row r="408" spans="1:7">
      <c r="A408" s="136">
        <v>997</v>
      </c>
      <c r="B408" s="180" t="s">
        <v>580</v>
      </c>
      <c r="C408" s="137"/>
      <c r="D408" s="137"/>
      <c r="E408" s="140">
        <v>0</v>
      </c>
      <c r="F408" s="139">
        <v>0</v>
      </c>
      <c r="G408" s="139">
        <f t="shared" si="6"/>
        <v>0</v>
      </c>
    </row>
    <row r="409" spans="1:7">
      <c r="A409" s="141">
        <v>997997</v>
      </c>
      <c r="B409" s="181" t="s">
        <v>580</v>
      </c>
      <c r="C409" s="142" t="s">
        <v>912</v>
      </c>
      <c r="D409" s="142"/>
      <c r="E409" s="144">
        <v>0</v>
      </c>
      <c r="F409" s="143">
        <v>0</v>
      </c>
      <c r="G409" s="143">
        <f t="shared" si="6"/>
        <v>0</v>
      </c>
    </row>
    <row r="410" spans="1:7">
      <c r="A410" s="115">
        <v>99799797</v>
      </c>
      <c r="B410" s="119" t="s">
        <v>580</v>
      </c>
      <c r="C410" s="116" t="s">
        <v>912</v>
      </c>
      <c r="D410" s="116" t="s">
        <v>792</v>
      </c>
      <c r="E410" s="147">
        <v>5844.46</v>
      </c>
      <c r="F410" s="146">
        <v>985.45</v>
      </c>
      <c r="G410" s="146">
        <f t="shared" si="6"/>
        <v>4859.01</v>
      </c>
    </row>
    <row r="411" spans="1:7" ht="15" thickBot="1">
      <c r="A411" s="148" t="s">
        <v>581</v>
      </c>
      <c r="B411" s="197"/>
      <c r="C411" s="149"/>
      <c r="D411" s="149"/>
      <c r="E411" s="152">
        <f>SUM(E410)</f>
        <v>5844.46</v>
      </c>
      <c r="F411" s="152">
        <v>985.45</v>
      </c>
      <c r="G411" s="153">
        <f t="shared" si="6"/>
        <v>4859.01</v>
      </c>
    </row>
    <row r="412" spans="1:7" ht="15" thickBot="1">
      <c r="A412" s="229" t="s">
        <v>581</v>
      </c>
      <c r="B412" s="230"/>
      <c r="C412" s="230"/>
      <c r="D412" s="230"/>
      <c r="E412" s="231">
        <f>+E411</f>
        <v>5844.46</v>
      </c>
      <c r="F412" s="231">
        <f>+F411</f>
        <v>985.45</v>
      </c>
      <c r="G412" s="232">
        <f t="shared" si="6"/>
        <v>4859.01</v>
      </c>
    </row>
    <row r="413" spans="1:7" ht="15" thickBot="1">
      <c r="A413" s="161" t="s">
        <v>1128</v>
      </c>
      <c r="B413" s="162"/>
      <c r="C413" s="162"/>
      <c r="D413" s="162"/>
      <c r="E413" s="233">
        <f>+E84+E128+E180+E219+E256+E263+E391+E402+E407+E412</f>
        <v>502523.94000000006</v>
      </c>
      <c r="F413" s="233">
        <f>+F84+F128+F180+F219+F256+F263+F391+F402+F407+F412</f>
        <v>17474.66</v>
      </c>
      <c r="G413" s="164">
        <f>+G84+G128+G180+G219+G256+G263+G391+G402+G407+G412</f>
        <v>485049.28</v>
      </c>
    </row>
  </sheetData>
  <mergeCells count="4">
    <mergeCell ref="A1:G1"/>
    <mergeCell ref="A2:G2"/>
    <mergeCell ref="A3:G3"/>
    <mergeCell ref="A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opLeftCell="A70" workbookViewId="0">
      <selection activeCell="F82" sqref="F82"/>
    </sheetView>
  </sheetViews>
  <sheetFormatPr defaultRowHeight="14.5"/>
  <cols>
    <col min="1" max="1" width="9.36328125" style="168" bestFit="1" customWidth="1"/>
    <col min="2" max="2" width="56.54296875" style="168" bestFit="1" customWidth="1"/>
    <col min="3" max="4" width="18.90625" style="168" customWidth="1"/>
    <col min="5" max="6" width="15.36328125" bestFit="1" customWidth="1"/>
    <col min="7" max="7" width="16.453125" bestFit="1" customWidth="1"/>
    <col min="10" max="10" width="9.54296875" bestFit="1" customWidth="1"/>
  </cols>
  <sheetData>
    <row r="1" spans="1:7">
      <c r="A1" s="271" t="s">
        <v>826</v>
      </c>
      <c r="B1" s="271"/>
      <c r="C1" s="271"/>
      <c r="D1" s="271"/>
      <c r="E1" s="271"/>
      <c r="F1" s="271"/>
      <c r="G1" s="271"/>
    </row>
    <row r="2" spans="1:7">
      <c r="A2" s="271" t="s">
        <v>827</v>
      </c>
      <c r="B2" s="271"/>
      <c r="C2" s="271"/>
      <c r="D2" s="271"/>
      <c r="E2" s="271"/>
      <c r="F2" s="271"/>
      <c r="G2" s="271"/>
    </row>
    <row r="3" spans="1:7">
      <c r="A3" s="271" t="s">
        <v>828</v>
      </c>
      <c r="B3" s="271"/>
      <c r="C3" s="271"/>
      <c r="D3" s="271"/>
      <c r="E3" s="271"/>
      <c r="F3" s="271"/>
      <c r="G3" s="271"/>
    </row>
    <row r="4" spans="1:7">
      <c r="A4" s="132"/>
      <c r="B4" s="132"/>
      <c r="C4" s="132"/>
      <c r="D4" s="132"/>
      <c r="E4" s="102"/>
      <c r="F4" s="102"/>
      <c r="G4" s="102"/>
    </row>
    <row r="5" spans="1:7">
      <c r="A5" s="272" t="s">
        <v>583</v>
      </c>
      <c r="B5" s="272"/>
      <c r="C5" s="272"/>
      <c r="D5" s="272"/>
      <c r="E5" s="272"/>
      <c r="F5" s="272"/>
      <c r="G5" s="272"/>
    </row>
    <row r="6" spans="1:7">
      <c r="A6" s="133" t="s">
        <v>5</v>
      </c>
      <c r="B6" s="134" t="s">
        <v>6</v>
      </c>
      <c r="C6" s="135" t="s">
        <v>829</v>
      </c>
      <c r="D6" s="135" t="s">
        <v>911</v>
      </c>
      <c r="E6" s="135" t="s">
        <v>8</v>
      </c>
      <c r="F6" s="135" t="s">
        <v>9</v>
      </c>
      <c r="G6" s="135" t="s">
        <v>10</v>
      </c>
    </row>
    <row r="7" spans="1:7">
      <c r="A7" s="136">
        <v>41</v>
      </c>
      <c r="B7" s="137" t="s">
        <v>830</v>
      </c>
      <c r="C7" s="138"/>
      <c r="D7" s="138"/>
      <c r="E7" s="139">
        <v>0</v>
      </c>
      <c r="F7" s="140">
        <v>0</v>
      </c>
      <c r="G7" s="139">
        <v>0</v>
      </c>
    </row>
    <row r="8" spans="1:7">
      <c r="A8" s="141">
        <v>41010</v>
      </c>
      <c r="B8" s="142" t="s">
        <v>831</v>
      </c>
      <c r="C8" s="107" t="s">
        <v>832</v>
      </c>
      <c r="D8" s="107"/>
      <c r="E8" s="143"/>
      <c r="F8" s="144"/>
      <c r="G8" s="145">
        <v>0</v>
      </c>
    </row>
    <row r="9" spans="1:7">
      <c r="A9" s="115">
        <v>4101001</v>
      </c>
      <c r="B9" s="119" t="s">
        <v>599</v>
      </c>
      <c r="C9" s="107" t="s">
        <v>599</v>
      </c>
      <c r="D9" s="107" t="s">
        <v>743</v>
      </c>
      <c r="E9" s="146">
        <v>0</v>
      </c>
      <c r="F9" s="147">
        <v>205923.3</v>
      </c>
      <c r="G9" s="145">
        <f>+E9-F9</f>
        <v>-205923.3</v>
      </c>
    </row>
    <row r="10" spans="1:7">
      <c r="A10" s="115">
        <v>4101002</v>
      </c>
      <c r="B10" s="119" t="s">
        <v>600</v>
      </c>
      <c r="C10" s="107" t="s">
        <v>600</v>
      </c>
      <c r="D10" s="107" t="s">
        <v>743</v>
      </c>
      <c r="E10" s="146">
        <v>180213.76000000001</v>
      </c>
      <c r="F10" s="147">
        <v>180213.76000000001</v>
      </c>
      <c r="G10" s="145">
        <f t="shared" ref="G10:G22" si="0">+E10-F10</f>
        <v>0</v>
      </c>
    </row>
    <row r="11" spans="1:7">
      <c r="A11" s="115">
        <v>4101003</v>
      </c>
      <c r="B11" s="119" t="s">
        <v>601</v>
      </c>
      <c r="C11" s="107" t="s">
        <v>601</v>
      </c>
      <c r="D11" s="107" t="s">
        <v>743</v>
      </c>
      <c r="E11" s="146">
        <v>1206296.48</v>
      </c>
      <c r="F11" s="147">
        <v>2650760.86</v>
      </c>
      <c r="G11" s="145">
        <f t="shared" si="0"/>
        <v>-1444464.38</v>
      </c>
    </row>
    <row r="12" spans="1:7">
      <c r="A12" s="115">
        <v>4101004</v>
      </c>
      <c r="B12" s="119" t="s">
        <v>833</v>
      </c>
      <c r="C12" s="107" t="s">
        <v>834</v>
      </c>
      <c r="D12" s="107" t="s">
        <v>743</v>
      </c>
      <c r="E12" s="146">
        <v>0</v>
      </c>
      <c r="F12" s="147">
        <v>0</v>
      </c>
      <c r="G12" s="145">
        <f t="shared" si="0"/>
        <v>0</v>
      </c>
    </row>
    <row r="13" spans="1:7">
      <c r="A13" s="115">
        <v>4101005</v>
      </c>
      <c r="B13" s="119" t="s">
        <v>602</v>
      </c>
      <c r="C13" s="107" t="s">
        <v>602</v>
      </c>
      <c r="D13" s="107" t="s">
        <v>743</v>
      </c>
      <c r="E13" s="146">
        <v>7838.35</v>
      </c>
      <c r="F13" s="147">
        <v>20509</v>
      </c>
      <c r="G13" s="145">
        <f t="shared" si="0"/>
        <v>-12670.65</v>
      </c>
    </row>
    <row r="14" spans="1:7">
      <c r="A14" s="115">
        <v>4101006</v>
      </c>
      <c r="B14" s="119" t="s">
        <v>603</v>
      </c>
      <c r="C14" s="107" t="s">
        <v>601</v>
      </c>
      <c r="D14" s="107" t="s">
        <v>743</v>
      </c>
      <c r="E14" s="146">
        <v>0</v>
      </c>
      <c r="F14" s="147">
        <v>46913.74</v>
      </c>
      <c r="G14" s="145">
        <f t="shared" si="0"/>
        <v>-46913.74</v>
      </c>
    </row>
    <row r="15" spans="1:7">
      <c r="A15" s="115">
        <v>4101007</v>
      </c>
      <c r="B15" s="119" t="s">
        <v>604</v>
      </c>
      <c r="C15" s="107" t="s">
        <v>602</v>
      </c>
      <c r="D15" s="107" t="s">
        <v>743</v>
      </c>
      <c r="E15" s="146">
        <v>40080.239999999998</v>
      </c>
      <c r="F15" s="147">
        <v>60600</v>
      </c>
      <c r="G15" s="145">
        <f t="shared" si="0"/>
        <v>-20519.760000000002</v>
      </c>
    </row>
    <row r="16" spans="1:7">
      <c r="A16" s="115">
        <v>4101008</v>
      </c>
      <c r="B16" s="119" t="s">
        <v>835</v>
      </c>
      <c r="C16" s="107" t="s">
        <v>836</v>
      </c>
      <c r="D16" s="107" t="s">
        <v>743</v>
      </c>
      <c r="E16" s="146">
        <v>0</v>
      </c>
      <c r="F16" s="147">
        <v>0</v>
      </c>
      <c r="G16" s="145">
        <f t="shared" si="0"/>
        <v>0</v>
      </c>
    </row>
    <row r="17" spans="1:7">
      <c r="A17" s="115">
        <v>4101009</v>
      </c>
      <c r="B17" s="119" t="s">
        <v>605</v>
      </c>
      <c r="C17" s="107" t="s">
        <v>836</v>
      </c>
      <c r="D17" s="107" t="s">
        <v>743</v>
      </c>
      <c r="E17" s="146">
        <v>84440.15</v>
      </c>
      <c r="F17" s="147">
        <v>246721.74</v>
      </c>
      <c r="G17" s="145">
        <f t="shared" si="0"/>
        <v>-162281.59</v>
      </c>
    </row>
    <row r="18" spans="1:7">
      <c r="A18" s="115">
        <v>4101010</v>
      </c>
      <c r="B18" s="119" t="s">
        <v>608</v>
      </c>
      <c r="C18" s="107" t="s">
        <v>836</v>
      </c>
      <c r="D18" s="107" t="s">
        <v>743</v>
      </c>
      <c r="E18" s="146">
        <v>0</v>
      </c>
      <c r="F18" s="147">
        <v>96.03</v>
      </c>
      <c r="G18" s="145">
        <f t="shared" si="0"/>
        <v>-96.03</v>
      </c>
    </row>
    <row r="19" spans="1:7">
      <c r="A19" s="115">
        <v>4101011</v>
      </c>
      <c r="B19" s="119" t="s">
        <v>609</v>
      </c>
      <c r="C19" s="107" t="s">
        <v>836</v>
      </c>
      <c r="D19" s="107" t="s">
        <v>743</v>
      </c>
      <c r="E19" s="146">
        <v>0</v>
      </c>
      <c r="F19" s="147">
        <v>0</v>
      </c>
      <c r="G19" s="145">
        <f t="shared" si="0"/>
        <v>0</v>
      </c>
    </row>
    <row r="20" spans="1:7">
      <c r="A20" s="115">
        <v>4101012</v>
      </c>
      <c r="B20" s="119" t="s">
        <v>837</v>
      </c>
      <c r="C20" s="107" t="s">
        <v>836</v>
      </c>
      <c r="D20" s="107" t="s">
        <v>743</v>
      </c>
      <c r="E20" s="146">
        <v>0</v>
      </c>
      <c r="F20" s="147">
        <v>873.2</v>
      </c>
      <c r="G20" s="145">
        <f t="shared" si="0"/>
        <v>-873.2</v>
      </c>
    </row>
    <row r="21" spans="1:7">
      <c r="A21" s="115">
        <v>4101013</v>
      </c>
      <c r="B21" s="119" t="s">
        <v>610</v>
      </c>
      <c r="C21" s="107" t="s">
        <v>836</v>
      </c>
      <c r="D21" s="107" t="s">
        <v>743</v>
      </c>
      <c r="E21" s="146">
        <v>0</v>
      </c>
      <c r="F21" s="147">
        <v>47071.01</v>
      </c>
      <c r="G21" s="145">
        <f t="shared" si="0"/>
        <v>-47071.01</v>
      </c>
    </row>
    <row r="22" spans="1:7">
      <c r="A22" s="115">
        <v>4101015</v>
      </c>
      <c r="B22" s="119" t="s">
        <v>611</v>
      </c>
      <c r="C22" s="107" t="s">
        <v>834</v>
      </c>
      <c r="D22" s="107" t="s">
        <v>743</v>
      </c>
      <c r="E22" s="146">
        <v>7661.1</v>
      </c>
      <c r="F22" s="147">
        <v>46021.24</v>
      </c>
      <c r="G22" s="145">
        <f t="shared" si="0"/>
        <v>-38360.14</v>
      </c>
    </row>
    <row r="23" spans="1:7">
      <c r="A23" s="148" t="s">
        <v>838</v>
      </c>
      <c r="B23" s="149"/>
      <c r="C23" s="150"/>
      <c r="D23" s="149"/>
      <c r="E23" s="151">
        <f>SUM(E8:E22)</f>
        <v>1526530.08</v>
      </c>
      <c r="F23" s="152">
        <f>SUM(F8:F22)</f>
        <v>3505703.8800000004</v>
      </c>
      <c r="G23" s="153">
        <f>+E23-F23</f>
        <v>-1979173.8000000003</v>
      </c>
    </row>
    <row r="24" spans="1:7">
      <c r="A24" s="141">
        <v>41080</v>
      </c>
      <c r="B24" s="142" t="s">
        <v>839</v>
      </c>
      <c r="C24" s="107" t="s">
        <v>832</v>
      </c>
      <c r="D24" s="107"/>
      <c r="E24" s="143">
        <v>0</v>
      </c>
      <c r="F24" s="144">
        <v>0</v>
      </c>
      <c r="G24" s="145">
        <v>0</v>
      </c>
    </row>
    <row r="25" spans="1:7">
      <c r="A25" s="115">
        <v>4108010</v>
      </c>
      <c r="B25" s="119" t="s">
        <v>840</v>
      </c>
      <c r="C25" s="107" t="s">
        <v>832</v>
      </c>
      <c r="D25" s="107"/>
      <c r="E25" s="146">
        <v>0</v>
      </c>
      <c r="F25" s="147">
        <v>0</v>
      </c>
      <c r="G25" s="145">
        <f t="shared" ref="G25:G88" si="1">+E25-F25</f>
        <v>0</v>
      </c>
    </row>
    <row r="26" spans="1:7">
      <c r="A26" s="148" t="s">
        <v>841</v>
      </c>
      <c r="B26" s="149"/>
      <c r="C26" s="150"/>
      <c r="D26" s="149"/>
      <c r="E26" s="151">
        <f>SUM(E24:E25)</f>
        <v>0</v>
      </c>
      <c r="F26" s="152">
        <f>SUM(F24:F25)</f>
        <v>0</v>
      </c>
      <c r="G26" s="153">
        <f t="shared" si="1"/>
        <v>0</v>
      </c>
    </row>
    <row r="27" spans="1:7">
      <c r="A27" s="141">
        <v>41090</v>
      </c>
      <c r="B27" s="142" t="s">
        <v>842</v>
      </c>
      <c r="C27" s="107" t="s">
        <v>836</v>
      </c>
      <c r="D27" s="107"/>
      <c r="E27" s="143">
        <v>0</v>
      </c>
      <c r="F27" s="144">
        <v>0</v>
      </c>
      <c r="G27" s="145">
        <f t="shared" si="1"/>
        <v>0</v>
      </c>
    </row>
    <row r="28" spans="1:7">
      <c r="A28" s="115">
        <v>4109001</v>
      </c>
      <c r="B28" s="119" t="s">
        <v>842</v>
      </c>
      <c r="C28" s="107" t="s">
        <v>836</v>
      </c>
      <c r="D28" s="107" t="s">
        <v>594</v>
      </c>
      <c r="E28" s="146">
        <v>0</v>
      </c>
      <c r="F28" s="147">
        <v>103604.97</v>
      </c>
      <c r="G28" s="145">
        <f t="shared" si="1"/>
        <v>-103604.97</v>
      </c>
    </row>
    <row r="29" spans="1:7">
      <c r="A29" s="115">
        <v>4109010</v>
      </c>
      <c r="B29" s="119" t="s">
        <v>843</v>
      </c>
      <c r="C29" s="107" t="s">
        <v>836</v>
      </c>
      <c r="D29" s="107" t="s">
        <v>594</v>
      </c>
      <c r="E29" s="146">
        <v>0</v>
      </c>
      <c r="F29" s="147">
        <v>12001.5</v>
      </c>
      <c r="G29" s="145">
        <f t="shared" si="1"/>
        <v>-12001.5</v>
      </c>
    </row>
    <row r="30" spans="1:7" ht="15" thickBot="1">
      <c r="A30" s="148" t="s">
        <v>844</v>
      </c>
      <c r="B30" s="149"/>
      <c r="C30" s="150"/>
      <c r="D30" s="149"/>
      <c r="E30" s="151">
        <f>SUM(E27:E29)</f>
        <v>0</v>
      </c>
      <c r="F30" s="152">
        <f>SUM(F27:F29)</f>
        <v>115606.47</v>
      </c>
      <c r="G30" s="153">
        <f t="shared" si="1"/>
        <v>-115606.47</v>
      </c>
    </row>
    <row r="31" spans="1:7" ht="15" thickBot="1">
      <c r="A31" s="154" t="s">
        <v>845</v>
      </c>
      <c r="B31" s="155"/>
      <c r="C31" s="156"/>
      <c r="D31" s="155"/>
      <c r="E31" s="157">
        <f>+E23+E26+E30</f>
        <v>1526530.08</v>
      </c>
      <c r="F31" s="157">
        <f>+F23+F26+F30</f>
        <v>3621310.3500000006</v>
      </c>
      <c r="G31" s="158">
        <f t="shared" si="1"/>
        <v>-2094780.2700000005</v>
      </c>
    </row>
    <row r="32" spans="1:7">
      <c r="A32" s="136">
        <v>42</v>
      </c>
      <c r="B32" s="137" t="s">
        <v>846</v>
      </c>
      <c r="C32" s="138"/>
      <c r="D32" s="137"/>
      <c r="E32" s="159">
        <v>0</v>
      </c>
      <c r="F32" s="139">
        <v>0</v>
      </c>
      <c r="G32" s="139">
        <f t="shared" si="1"/>
        <v>0</v>
      </c>
    </row>
    <row r="33" spans="1:7">
      <c r="A33" s="141">
        <v>42010</v>
      </c>
      <c r="B33" s="142"/>
      <c r="C33" s="107" t="s">
        <v>832</v>
      </c>
      <c r="D33" s="107"/>
      <c r="E33" s="143">
        <v>0</v>
      </c>
      <c r="F33" s="144">
        <v>0</v>
      </c>
      <c r="G33" s="145">
        <f t="shared" si="1"/>
        <v>0</v>
      </c>
    </row>
    <row r="34" spans="1:7">
      <c r="A34" s="115">
        <v>4201001</v>
      </c>
      <c r="B34" s="119" t="s">
        <v>627</v>
      </c>
      <c r="C34" s="107" t="s">
        <v>847</v>
      </c>
      <c r="D34" s="107" t="s">
        <v>762</v>
      </c>
      <c r="E34" s="146">
        <v>250</v>
      </c>
      <c r="F34" s="147">
        <v>1138366.8999999999</v>
      </c>
      <c r="G34" s="145">
        <f t="shared" si="1"/>
        <v>-1138116.8999999999</v>
      </c>
    </row>
    <row r="35" spans="1:7">
      <c r="A35" s="115">
        <v>4201002</v>
      </c>
      <c r="B35" s="119" t="s">
        <v>628</v>
      </c>
      <c r="C35" s="107" t="s">
        <v>847</v>
      </c>
      <c r="D35" s="107" t="s">
        <v>764</v>
      </c>
      <c r="E35" s="146">
        <v>73158</v>
      </c>
      <c r="F35" s="147">
        <v>135174.13</v>
      </c>
      <c r="G35" s="145">
        <f t="shared" si="1"/>
        <v>-62016.130000000005</v>
      </c>
    </row>
    <row r="36" spans="1:7">
      <c r="A36" s="115">
        <v>4201003</v>
      </c>
      <c r="B36" s="119" t="s">
        <v>848</v>
      </c>
      <c r="C36" s="107" t="s">
        <v>847</v>
      </c>
      <c r="D36" s="107" t="s">
        <v>588</v>
      </c>
      <c r="E36" s="146">
        <v>1510</v>
      </c>
      <c r="F36" s="147">
        <v>299.5</v>
      </c>
      <c r="G36" s="145">
        <f t="shared" si="1"/>
        <v>1210.5</v>
      </c>
    </row>
    <row r="37" spans="1:7">
      <c r="A37" s="115">
        <v>4201005</v>
      </c>
      <c r="B37" s="119" t="s">
        <v>849</v>
      </c>
      <c r="C37" s="107" t="s">
        <v>847</v>
      </c>
      <c r="D37" s="107"/>
      <c r="E37" s="146">
        <v>0</v>
      </c>
      <c r="F37" s="147">
        <v>0</v>
      </c>
      <c r="G37" s="145">
        <f t="shared" si="1"/>
        <v>0</v>
      </c>
    </row>
    <row r="38" spans="1:7">
      <c r="A38" s="148" t="s">
        <v>450</v>
      </c>
      <c r="B38" s="149"/>
      <c r="C38" s="150"/>
      <c r="D38" s="149"/>
      <c r="E38" s="151">
        <f>SUM(E33:E37)</f>
        <v>74918</v>
      </c>
      <c r="F38" s="152">
        <f>SUM(F33:F37)</f>
        <v>1273840.5299999998</v>
      </c>
      <c r="G38" s="153">
        <f t="shared" si="1"/>
        <v>-1198922.5299999998</v>
      </c>
    </row>
    <row r="39" spans="1:7">
      <c r="A39" s="141">
        <v>42020</v>
      </c>
      <c r="B39" s="142" t="s">
        <v>850</v>
      </c>
      <c r="C39" s="107" t="s">
        <v>847</v>
      </c>
      <c r="D39" s="107"/>
      <c r="E39" s="143">
        <v>0</v>
      </c>
      <c r="F39" s="144">
        <v>0</v>
      </c>
      <c r="G39" s="145">
        <f t="shared" si="1"/>
        <v>0</v>
      </c>
    </row>
    <row r="40" spans="1:7">
      <c r="A40" s="115">
        <v>4202001</v>
      </c>
      <c r="B40" s="119" t="s">
        <v>851</v>
      </c>
      <c r="C40" s="107" t="s">
        <v>847</v>
      </c>
      <c r="D40" s="107"/>
      <c r="E40" s="146">
        <v>0</v>
      </c>
      <c r="F40" s="147">
        <v>0</v>
      </c>
      <c r="G40" s="145">
        <f t="shared" si="1"/>
        <v>0</v>
      </c>
    </row>
    <row r="41" spans="1:7">
      <c r="A41" s="148" t="s">
        <v>852</v>
      </c>
      <c r="B41" s="149"/>
      <c r="C41" s="150"/>
      <c r="D41" s="149"/>
      <c r="E41" s="151">
        <f>SUM(E39:E40)</f>
        <v>0</v>
      </c>
      <c r="F41" s="152">
        <f>SUM(F39:F40)</f>
        <v>0</v>
      </c>
      <c r="G41" s="153">
        <f t="shared" si="1"/>
        <v>0</v>
      </c>
    </row>
    <row r="42" spans="1:7">
      <c r="A42" s="141">
        <v>42030</v>
      </c>
      <c r="B42" s="142" t="s">
        <v>853</v>
      </c>
      <c r="C42" s="107" t="s">
        <v>847</v>
      </c>
      <c r="D42" s="107"/>
      <c r="E42" s="143">
        <v>0</v>
      </c>
      <c r="F42" s="144">
        <v>0</v>
      </c>
      <c r="G42" s="145">
        <f t="shared" si="1"/>
        <v>0</v>
      </c>
    </row>
    <row r="43" spans="1:7">
      <c r="A43" s="115">
        <v>4203001</v>
      </c>
      <c r="B43" s="119" t="s">
        <v>854</v>
      </c>
      <c r="C43" s="107" t="s">
        <v>847</v>
      </c>
      <c r="D43" s="107"/>
      <c r="E43" s="146">
        <v>0</v>
      </c>
      <c r="F43" s="147">
        <v>0</v>
      </c>
      <c r="G43" s="145">
        <f t="shared" si="1"/>
        <v>0</v>
      </c>
    </row>
    <row r="44" spans="1:7">
      <c r="A44" s="148" t="s">
        <v>855</v>
      </c>
      <c r="B44" s="149"/>
      <c r="C44" s="150"/>
      <c r="D44" s="149"/>
      <c r="E44" s="151">
        <f>SUM(E42:E43)</f>
        <v>0</v>
      </c>
      <c r="F44" s="152">
        <f>SUM(F42:F43)</f>
        <v>0</v>
      </c>
      <c r="G44" s="153">
        <f t="shared" si="1"/>
        <v>0</v>
      </c>
    </row>
    <row r="45" spans="1:7">
      <c r="A45" s="141">
        <v>42035</v>
      </c>
      <c r="B45" s="142" t="s">
        <v>856</v>
      </c>
      <c r="C45" s="107" t="s">
        <v>847</v>
      </c>
      <c r="D45" s="107"/>
      <c r="E45" s="143">
        <v>0</v>
      </c>
      <c r="F45" s="144">
        <v>0</v>
      </c>
      <c r="G45" s="145">
        <f t="shared" si="1"/>
        <v>0</v>
      </c>
    </row>
    <row r="46" spans="1:7">
      <c r="A46" s="115">
        <v>4203501</v>
      </c>
      <c r="B46" s="119" t="s">
        <v>856</v>
      </c>
      <c r="C46" s="107" t="s">
        <v>847</v>
      </c>
      <c r="D46" s="107" t="s">
        <v>766</v>
      </c>
      <c r="E46" s="146">
        <v>0</v>
      </c>
      <c r="F46" s="147">
        <v>197294.41</v>
      </c>
      <c r="G46" s="145">
        <f t="shared" si="1"/>
        <v>-197294.41</v>
      </c>
    </row>
    <row r="47" spans="1:7">
      <c r="A47" s="148" t="s">
        <v>857</v>
      </c>
      <c r="B47" s="149"/>
      <c r="C47" s="150"/>
      <c r="D47" s="149"/>
      <c r="E47" s="151">
        <f>SUM(E45:E46)</f>
        <v>0</v>
      </c>
      <c r="F47" s="152">
        <f>SUM(F45:F46)</f>
        <v>197294.41</v>
      </c>
      <c r="G47" s="153">
        <f t="shared" si="1"/>
        <v>-197294.41</v>
      </c>
    </row>
    <row r="48" spans="1:7">
      <c r="A48" s="141">
        <v>42040</v>
      </c>
      <c r="B48" s="142" t="s">
        <v>858</v>
      </c>
      <c r="C48" s="107" t="s">
        <v>847</v>
      </c>
      <c r="D48" s="107"/>
      <c r="E48" s="143">
        <v>0</v>
      </c>
      <c r="F48" s="144">
        <v>0</v>
      </c>
      <c r="G48" s="145">
        <f t="shared" si="1"/>
        <v>0</v>
      </c>
    </row>
    <row r="49" spans="1:7">
      <c r="A49" s="115">
        <v>4204001</v>
      </c>
      <c r="B49" s="119" t="s">
        <v>859</v>
      </c>
      <c r="C49" s="107" t="s">
        <v>847</v>
      </c>
      <c r="D49" s="107"/>
      <c r="E49" s="146">
        <v>0</v>
      </c>
      <c r="F49" s="147">
        <v>0</v>
      </c>
      <c r="G49" s="145">
        <f t="shared" si="1"/>
        <v>0</v>
      </c>
    </row>
    <row r="50" spans="1:7">
      <c r="A50" s="148" t="s">
        <v>860</v>
      </c>
      <c r="B50" s="149"/>
      <c r="C50" s="150"/>
      <c r="D50" s="149"/>
      <c r="E50" s="151">
        <f>SUM(E48:E49)</f>
        <v>0</v>
      </c>
      <c r="F50" s="152">
        <f>SUM(F48:F49)</f>
        <v>0</v>
      </c>
      <c r="G50" s="153">
        <f t="shared" si="1"/>
        <v>0</v>
      </c>
    </row>
    <row r="51" spans="1:7">
      <c r="A51" s="141">
        <v>42045</v>
      </c>
      <c r="B51" s="142" t="s">
        <v>861</v>
      </c>
      <c r="C51" s="107" t="s">
        <v>847</v>
      </c>
      <c r="D51" s="107"/>
      <c r="E51" s="143">
        <v>0</v>
      </c>
      <c r="F51" s="144">
        <v>0</v>
      </c>
      <c r="G51" s="145">
        <f t="shared" si="1"/>
        <v>0</v>
      </c>
    </row>
    <row r="52" spans="1:7">
      <c r="A52" s="115">
        <v>4204501</v>
      </c>
      <c r="B52" s="119" t="s">
        <v>862</v>
      </c>
      <c r="C52" s="107" t="s">
        <v>847</v>
      </c>
      <c r="D52" s="107"/>
      <c r="E52" s="146">
        <v>0</v>
      </c>
      <c r="F52" s="147">
        <v>0</v>
      </c>
      <c r="G52" s="145">
        <f t="shared" si="1"/>
        <v>0</v>
      </c>
    </row>
    <row r="53" spans="1:7">
      <c r="A53" s="148" t="s">
        <v>863</v>
      </c>
      <c r="B53" s="149"/>
      <c r="C53" s="150"/>
      <c r="D53" s="149"/>
      <c r="E53" s="151">
        <f>SUM(E51:E52)</f>
        <v>0</v>
      </c>
      <c r="F53" s="152">
        <f>SUM(F51:F52)</f>
        <v>0</v>
      </c>
      <c r="G53" s="153">
        <f t="shared" si="1"/>
        <v>0</v>
      </c>
    </row>
    <row r="54" spans="1:7">
      <c r="A54" s="141">
        <v>42046</v>
      </c>
      <c r="B54" s="142" t="s">
        <v>864</v>
      </c>
      <c r="C54" s="107" t="s">
        <v>847</v>
      </c>
      <c r="D54" s="107"/>
      <c r="E54" s="143">
        <v>0</v>
      </c>
      <c r="F54" s="144">
        <v>0</v>
      </c>
      <c r="G54" s="145">
        <f t="shared" si="1"/>
        <v>0</v>
      </c>
    </row>
    <row r="55" spans="1:7">
      <c r="A55" s="115">
        <v>4204601</v>
      </c>
      <c r="B55" s="119" t="s">
        <v>865</v>
      </c>
      <c r="C55" s="107" t="s">
        <v>847</v>
      </c>
      <c r="D55" s="107" t="s">
        <v>594</v>
      </c>
      <c r="E55" s="146">
        <v>0</v>
      </c>
      <c r="F55" s="147">
        <v>66510</v>
      </c>
      <c r="G55" s="145">
        <f t="shared" si="1"/>
        <v>-66510</v>
      </c>
    </row>
    <row r="56" spans="1:7">
      <c r="A56" s="148" t="s">
        <v>866</v>
      </c>
      <c r="B56" s="149"/>
      <c r="C56" s="150"/>
      <c r="D56" s="149"/>
      <c r="E56" s="151">
        <f>SUM(E54:E55)</f>
        <v>0</v>
      </c>
      <c r="F56" s="152">
        <f>SUM(F54:F55)</f>
        <v>66510</v>
      </c>
      <c r="G56" s="153">
        <f t="shared" si="1"/>
        <v>-66510</v>
      </c>
    </row>
    <row r="57" spans="1:7">
      <c r="A57" s="141">
        <v>42050</v>
      </c>
      <c r="B57" s="142" t="s">
        <v>867</v>
      </c>
      <c r="C57" s="107" t="s">
        <v>847</v>
      </c>
      <c r="D57" s="107"/>
      <c r="E57" s="143">
        <v>0</v>
      </c>
      <c r="F57" s="144">
        <v>0</v>
      </c>
      <c r="G57" s="145">
        <f t="shared" si="1"/>
        <v>0</v>
      </c>
    </row>
    <row r="58" spans="1:7">
      <c r="A58" s="115">
        <v>4205001</v>
      </c>
      <c r="B58" s="119" t="s">
        <v>461</v>
      </c>
      <c r="C58" s="107" t="s">
        <v>847</v>
      </c>
      <c r="D58" s="107" t="s">
        <v>766</v>
      </c>
      <c r="E58" s="146">
        <v>800</v>
      </c>
      <c r="F58" s="147">
        <v>0</v>
      </c>
      <c r="G58" s="145">
        <f t="shared" si="1"/>
        <v>800</v>
      </c>
    </row>
    <row r="59" spans="1:7">
      <c r="A59" s="115">
        <v>4205002</v>
      </c>
      <c r="B59" s="119" t="s">
        <v>868</v>
      </c>
      <c r="C59" s="107" t="s">
        <v>847</v>
      </c>
      <c r="D59" s="107"/>
      <c r="E59" s="146">
        <v>0</v>
      </c>
      <c r="F59" s="147">
        <v>0</v>
      </c>
      <c r="G59" s="145">
        <f t="shared" si="1"/>
        <v>0</v>
      </c>
    </row>
    <row r="60" spans="1:7">
      <c r="A60" s="115">
        <v>4205003</v>
      </c>
      <c r="B60" s="119" t="s">
        <v>869</v>
      </c>
      <c r="C60" s="107" t="s">
        <v>847</v>
      </c>
      <c r="D60" s="107" t="s">
        <v>745</v>
      </c>
      <c r="E60" s="146">
        <v>22813.17</v>
      </c>
      <c r="F60" s="147">
        <v>26231</v>
      </c>
      <c r="G60" s="145">
        <f t="shared" si="1"/>
        <v>-3417.8300000000017</v>
      </c>
    </row>
    <row r="61" spans="1:7">
      <c r="A61" s="148" t="s">
        <v>870</v>
      </c>
      <c r="B61" s="149"/>
      <c r="C61" s="150"/>
      <c r="D61" s="149"/>
      <c r="E61" s="151">
        <f>SUM(E57:E60)</f>
        <v>23613.17</v>
      </c>
      <c r="F61" s="152">
        <f>SUM(F57:F60)</f>
        <v>26231</v>
      </c>
      <c r="G61" s="153">
        <f t="shared" si="1"/>
        <v>-2617.8300000000017</v>
      </c>
    </row>
    <row r="62" spans="1:7">
      <c r="A62" s="141">
        <v>42055</v>
      </c>
      <c r="B62" s="142" t="s">
        <v>871</v>
      </c>
      <c r="C62" s="107" t="s">
        <v>832</v>
      </c>
      <c r="D62" s="107"/>
      <c r="E62" s="143">
        <v>0</v>
      </c>
      <c r="F62" s="144">
        <v>0</v>
      </c>
      <c r="G62" s="145">
        <f t="shared" si="1"/>
        <v>0</v>
      </c>
    </row>
    <row r="63" spans="1:7">
      <c r="A63" s="115">
        <v>4205501</v>
      </c>
      <c r="B63" s="119" t="s">
        <v>872</v>
      </c>
      <c r="C63" s="107" t="s">
        <v>832</v>
      </c>
      <c r="D63" s="107"/>
      <c r="E63" s="146">
        <v>0</v>
      </c>
      <c r="F63" s="147">
        <v>0</v>
      </c>
      <c r="G63" s="145">
        <f t="shared" si="1"/>
        <v>0</v>
      </c>
    </row>
    <row r="64" spans="1:7">
      <c r="A64" s="115">
        <v>4205502</v>
      </c>
      <c r="B64" s="119" t="s">
        <v>873</v>
      </c>
      <c r="C64" s="107" t="s">
        <v>832</v>
      </c>
      <c r="D64" s="107"/>
      <c r="E64" s="146">
        <v>0</v>
      </c>
      <c r="F64" s="147">
        <v>0</v>
      </c>
      <c r="G64" s="145">
        <f t="shared" si="1"/>
        <v>0</v>
      </c>
    </row>
    <row r="65" spans="1:7">
      <c r="A65" s="148" t="s">
        <v>874</v>
      </c>
      <c r="B65" s="149"/>
      <c r="C65" s="150"/>
      <c r="D65" s="149"/>
      <c r="E65" s="151">
        <f>SUM(E62:E64)</f>
        <v>0</v>
      </c>
      <c r="F65" s="152">
        <f>SUM(F62:F64)</f>
        <v>0</v>
      </c>
      <c r="G65" s="153">
        <f t="shared" si="1"/>
        <v>0</v>
      </c>
    </row>
    <row r="66" spans="1:7">
      <c r="A66" s="141">
        <v>42060</v>
      </c>
      <c r="B66" s="142" t="s">
        <v>875</v>
      </c>
      <c r="C66" s="107" t="s">
        <v>832</v>
      </c>
      <c r="D66" s="107"/>
      <c r="E66" s="143">
        <v>0</v>
      </c>
      <c r="F66" s="144">
        <v>0</v>
      </c>
      <c r="G66" s="145">
        <f t="shared" si="1"/>
        <v>0</v>
      </c>
    </row>
    <row r="67" spans="1:7">
      <c r="A67" s="115">
        <v>4206001</v>
      </c>
      <c r="B67" s="119" t="s">
        <v>876</v>
      </c>
      <c r="C67" s="107" t="s">
        <v>832</v>
      </c>
      <c r="D67" s="107"/>
      <c r="E67" s="146">
        <v>0</v>
      </c>
      <c r="F67" s="147">
        <v>0</v>
      </c>
      <c r="G67" s="145">
        <f t="shared" si="1"/>
        <v>0</v>
      </c>
    </row>
    <row r="68" spans="1:7">
      <c r="A68" s="115">
        <v>4206002</v>
      </c>
      <c r="B68" s="119" t="s">
        <v>877</v>
      </c>
      <c r="C68" s="107" t="s">
        <v>832</v>
      </c>
      <c r="D68" s="107"/>
      <c r="E68" s="146">
        <v>0</v>
      </c>
      <c r="F68" s="147">
        <v>0</v>
      </c>
      <c r="G68" s="145">
        <f t="shared" si="1"/>
        <v>0</v>
      </c>
    </row>
    <row r="69" spans="1:7">
      <c r="A69" s="148" t="s">
        <v>878</v>
      </c>
      <c r="B69" s="149"/>
      <c r="C69" s="150"/>
      <c r="D69" s="149"/>
      <c r="E69" s="151">
        <f>SUM(E66:E68)</f>
        <v>0</v>
      </c>
      <c r="F69" s="152">
        <f>SUM(F66:F68)</f>
        <v>0</v>
      </c>
      <c r="G69" s="153">
        <f t="shared" si="1"/>
        <v>0</v>
      </c>
    </row>
    <row r="70" spans="1:7">
      <c r="A70" s="141">
        <v>42070</v>
      </c>
      <c r="B70" s="142" t="s">
        <v>592</v>
      </c>
      <c r="C70" s="107" t="s">
        <v>879</v>
      </c>
      <c r="D70" s="107"/>
      <c r="E70" s="143">
        <v>0</v>
      </c>
      <c r="F70" s="144">
        <v>0</v>
      </c>
      <c r="G70" s="145">
        <f t="shared" si="1"/>
        <v>0</v>
      </c>
    </row>
    <row r="71" spans="1:7">
      <c r="A71" s="115">
        <v>4207001</v>
      </c>
      <c r="B71" s="119" t="s">
        <v>592</v>
      </c>
      <c r="C71" s="107" t="s">
        <v>879</v>
      </c>
      <c r="D71" s="107" t="s">
        <v>741</v>
      </c>
      <c r="E71" s="146">
        <v>0</v>
      </c>
      <c r="F71" s="147">
        <v>137850.76999999999</v>
      </c>
      <c r="G71" s="145">
        <f t="shared" si="1"/>
        <v>-137850.76999999999</v>
      </c>
    </row>
    <row r="72" spans="1:7">
      <c r="A72" s="148" t="s">
        <v>880</v>
      </c>
      <c r="B72" s="149"/>
      <c r="C72" s="150"/>
      <c r="D72" s="149"/>
      <c r="E72" s="151">
        <f>SUM(E70:E71)</f>
        <v>0</v>
      </c>
      <c r="F72" s="152">
        <f>SUM(F70:F71)</f>
        <v>137850.76999999999</v>
      </c>
      <c r="G72" s="153">
        <f t="shared" si="1"/>
        <v>-137850.76999999999</v>
      </c>
    </row>
    <row r="73" spans="1:7">
      <c r="A73" s="141">
        <v>42080</v>
      </c>
      <c r="B73" s="142" t="s">
        <v>608</v>
      </c>
      <c r="C73" s="160" t="s">
        <v>881</v>
      </c>
      <c r="D73" s="160"/>
      <c r="E73" s="143">
        <v>0</v>
      </c>
      <c r="F73" s="144">
        <v>0</v>
      </c>
      <c r="G73" s="145">
        <f t="shared" si="1"/>
        <v>0</v>
      </c>
    </row>
    <row r="74" spans="1:7">
      <c r="A74" s="115">
        <v>4208001</v>
      </c>
      <c r="B74" s="119" t="s">
        <v>882</v>
      </c>
      <c r="C74" s="160" t="s">
        <v>881</v>
      </c>
      <c r="D74" s="160"/>
      <c r="E74" s="146">
        <v>0</v>
      </c>
      <c r="F74" s="147">
        <v>0</v>
      </c>
      <c r="G74" s="145">
        <f t="shared" si="1"/>
        <v>0</v>
      </c>
    </row>
    <row r="75" spans="1:7">
      <c r="A75" s="115">
        <v>4208002</v>
      </c>
      <c r="B75" s="119" t="s">
        <v>883</v>
      </c>
      <c r="C75" s="160" t="s">
        <v>881</v>
      </c>
      <c r="D75" s="160" t="s">
        <v>779</v>
      </c>
      <c r="E75" s="146">
        <v>0</v>
      </c>
      <c r="F75" s="147">
        <v>10.59</v>
      </c>
      <c r="G75" s="145">
        <f t="shared" si="1"/>
        <v>-10.59</v>
      </c>
    </row>
    <row r="76" spans="1:7">
      <c r="A76" s="115">
        <v>4208003</v>
      </c>
      <c r="B76" s="119" t="s">
        <v>837</v>
      </c>
      <c r="C76" s="160" t="s">
        <v>881</v>
      </c>
      <c r="D76" s="160"/>
      <c r="E76" s="146">
        <v>0</v>
      </c>
      <c r="F76" s="147">
        <v>0</v>
      </c>
      <c r="G76" s="145">
        <f t="shared" si="1"/>
        <v>0</v>
      </c>
    </row>
    <row r="77" spans="1:7" ht="15" thickBot="1">
      <c r="A77" s="148" t="s">
        <v>884</v>
      </c>
      <c r="B77" s="149"/>
      <c r="C77" s="150"/>
      <c r="D77" s="149"/>
      <c r="E77" s="151">
        <f>SUM(E73:E76)</f>
        <v>0</v>
      </c>
      <c r="F77" s="152">
        <f>SUM(F73:F76)</f>
        <v>10.59</v>
      </c>
      <c r="G77" s="153">
        <f t="shared" si="1"/>
        <v>-10.59</v>
      </c>
    </row>
    <row r="78" spans="1:7" ht="15" thickBot="1">
      <c r="A78" s="154" t="s">
        <v>885</v>
      </c>
      <c r="B78" s="155"/>
      <c r="C78" s="156"/>
      <c r="D78" s="155"/>
      <c r="E78" s="157">
        <f>+E38+E41+E44+E47+E50+E53+E56+E61+E65+E69+E72+E77</f>
        <v>98531.17</v>
      </c>
      <c r="F78" s="157">
        <f>+F38+F41+F44+F47+F50+F53+F56+F61+F65+F69+F72+F77</f>
        <v>1701737.2999999998</v>
      </c>
      <c r="G78" s="158">
        <f t="shared" si="1"/>
        <v>-1603206.13</v>
      </c>
    </row>
    <row r="79" spans="1:7">
      <c r="A79" s="136">
        <v>43</v>
      </c>
      <c r="B79" s="137" t="s">
        <v>886</v>
      </c>
      <c r="C79" s="138"/>
      <c r="D79" s="137"/>
      <c r="E79" s="159">
        <v>0</v>
      </c>
      <c r="F79" s="139">
        <v>0</v>
      </c>
      <c r="G79" s="139">
        <f t="shared" si="1"/>
        <v>0</v>
      </c>
    </row>
    <row r="80" spans="1:7">
      <c r="A80" s="141">
        <v>43010</v>
      </c>
      <c r="B80" s="142" t="s">
        <v>887</v>
      </c>
      <c r="C80" s="160" t="s">
        <v>881</v>
      </c>
      <c r="D80" s="160"/>
      <c r="E80" s="143">
        <v>0</v>
      </c>
      <c r="F80" s="144">
        <v>0</v>
      </c>
      <c r="G80" s="145">
        <f t="shared" si="1"/>
        <v>0</v>
      </c>
    </row>
    <row r="81" spans="1:7">
      <c r="A81" s="115">
        <v>4301001</v>
      </c>
      <c r="B81" s="119" t="s">
        <v>619</v>
      </c>
      <c r="C81" s="160" t="s">
        <v>881</v>
      </c>
      <c r="D81" s="160" t="s">
        <v>756</v>
      </c>
      <c r="E81" s="146">
        <v>0</v>
      </c>
      <c r="F81" s="147">
        <v>4997.05</v>
      </c>
      <c r="G81" s="145">
        <f t="shared" si="1"/>
        <v>-4997.05</v>
      </c>
    </row>
    <row r="82" spans="1:7">
      <c r="A82" s="115">
        <v>4301002</v>
      </c>
      <c r="B82" s="119" t="s">
        <v>888</v>
      </c>
      <c r="C82" s="160" t="s">
        <v>881</v>
      </c>
      <c r="D82" s="160" t="s">
        <v>757</v>
      </c>
      <c r="E82" s="146">
        <v>5125.29</v>
      </c>
      <c r="F82" s="147">
        <v>5774.41</v>
      </c>
      <c r="G82" s="145">
        <f t="shared" si="1"/>
        <v>-649.11999999999989</v>
      </c>
    </row>
    <row r="83" spans="1:7" ht="15" thickBot="1">
      <c r="A83" s="148" t="s">
        <v>889</v>
      </c>
      <c r="B83" s="149"/>
      <c r="C83" s="150"/>
      <c r="D83" s="149"/>
      <c r="E83" s="151">
        <f>SUM(E80:E82)</f>
        <v>5125.29</v>
      </c>
      <c r="F83" s="152">
        <f>SUM(F80:F82)</f>
        <v>10771.46</v>
      </c>
      <c r="G83" s="153">
        <f t="shared" si="1"/>
        <v>-5646.1699999999992</v>
      </c>
    </row>
    <row r="84" spans="1:7" ht="15" thickBot="1">
      <c r="A84" s="154" t="s">
        <v>890</v>
      </c>
      <c r="B84" s="155"/>
      <c r="C84" s="156"/>
      <c r="D84" s="155"/>
      <c r="E84" s="157">
        <f>+E83</f>
        <v>5125.29</v>
      </c>
      <c r="F84" s="157">
        <f>+F83</f>
        <v>10771.46</v>
      </c>
      <c r="G84" s="158">
        <f t="shared" si="1"/>
        <v>-5646.1699999999992</v>
      </c>
    </row>
    <row r="85" spans="1:7">
      <c r="A85" s="136">
        <v>44</v>
      </c>
      <c r="B85" s="137" t="s">
        <v>891</v>
      </c>
      <c r="C85" s="138"/>
      <c r="D85" s="137"/>
      <c r="E85" s="159">
        <v>0</v>
      </c>
      <c r="F85" s="139">
        <v>0</v>
      </c>
      <c r="G85" s="139">
        <f t="shared" si="1"/>
        <v>0</v>
      </c>
    </row>
    <row r="86" spans="1:7">
      <c r="A86" s="141">
        <v>44010</v>
      </c>
      <c r="B86" s="142" t="s">
        <v>892</v>
      </c>
      <c r="C86" s="107" t="s">
        <v>893</v>
      </c>
      <c r="D86" s="107"/>
      <c r="E86" s="143">
        <v>0</v>
      </c>
      <c r="F86" s="144">
        <v>0</v>
      </c>
      <c r="G86" s="145">
        <f t="shared" si="1"/>
        <v>0</v>
      </c>
    </row>
    <row r="87" spans="1:7">
      <c r="A87" s="115">
        <v>4401001</v>
      </c>
      <c r="B87" s="119" t="s">
        <v>637</v>
      </c>
      <c r="C87" s="107" t="s">
        <v>893</v>
      </c>
      <c r="D87" s="107" t="s">
        <v>770</v>
      </c>
      <c r="E87" s="146">
        <v>0</v>
      </c>
      <c r="F87" s="147">
        <v>545.95000000000005</v>
      </c>
      <c r="G87" s="145">
        <f t="shared" si="1"/>
        <v>-545.95000000000005</v>
      </c>
    </row>
    <row r="88" spans="1:7">
      <c r="A88" s="115">
        <v>4401002</v>
      </c>
      <c r="B88" s="119" t="s">
        <v>894</v>
      </c>
      <c r="C88" s="107" t="s">
        <v>893</v>
      </c>
      <c r="D88" s="107"/>
      <c r="E88" s="146">
        <v>0</v>
      </c>
      <c r="F88" s="147">
        <v>0</v>
      </c>
      <c r="G88" s="145">
        <f t="shared" si="1"/>
        <v>0</v>
      </c>
    </row>
    <row r="89" spans="1:7">
      <c r="A89" s="148" t="s">
        <v>895</v>
      </c>
      <c r="B89" s="149"/>
      <c r="C89" s="150"/>
      <c r="D89" s="149"/>
      <c r="E89" s="151">
        <f>SUM(E86:E88)</f>
        <v>0</v>
      </c>
      <c r="F89" s="152">
        <f>SUM(F86:F88)</f>
        <v>545.95000000000005</v>
      </c>
      <c r="G89" s="153">
        <f t="shared" ref="G89:G106" si="2">+E89-F89</f>
        <v>-545.95000000000005</v>
      </c>
    </row>
    <row r="90" spans="1:7">
      <c r="A90" s="141">
        <v>44020</v>
      </c>
      <c r="B90" s="142" t="s">
        <v>896</v>
      </c>
      <c r="C90" s="107" t="s">
        <v>893</v>
      </c>
      <c r="D90" s="107"/>
      <c r="E90" s="143">
        <v>0</v>
      </c>
      <c r="F90" s="144">
        <v>0</v>
      </c>
      <c r="G90" s="145">
        <f t="shared" si="2"/>
        <v>0</v>
      </c>
    </row>
    <row r="91" spans="1:7">
      <c r="A91" s="115">
        <v>4402001</v>
      </c>
      <c r="B91" s="119" t="s">
        <v>897</v>
      </c>
      <c r="C91" s="107" t="s">
        <v>893</v>
      </c>
      <c r="D91" s="107"/>
      <c r="E91" s="146">
        <v>0</v>
      </c>
      <c r="F91" s="147">
        <v>0</v>
      </c>
      <c r="G91" s="145">
        <f t="shared" si="2"/>
        <v>0</v>
      </c>
    </row>
    <row r="92" spans="1:7">
      <c r="A92" s="148" t="s">
        <v>898</v>
      </c>
      <c r="B92" s="149"/>
      <c r="C92" s="150"/>
      <c r="D92" s="149"/>
      <c r="E92" s="151">
        <f>SUM(E90:E91)</f>
        <v>0</v>
      </c>
      <c r="F92" s="152">
        <f>SUM(F90:F91)</f>
        <v>0</v>
      </c>
      <c r="G92" s="153">
        <f t="shared" si="2"/>
        <v>0</v>
      </c>
    </row>
    <row r="93" spans="1:7">
      <c r="A93" s="141">
        <v>44030</v>
      </c>
      <c r="B93" s="142" t="s">
        <v>899</v>
      </c>
      <c r="C93" s="107" t="s">
        <v>893</v>
      </c>
      <c r="D93" s="107"/>
      <c r="E93" s="143">
        <v>0</v>
      </c>
      <c r="F93" s="144">
        <v>0</v>
      </c>
      <c r="G93" s="145">
        <f t="shared" si="2"/>
        <v>0</v>
      </c>
    </row>
    <row r="94" spans="1:7">
      <c r="A94" s="115">
        <v>4403001</v>
      </c>
      <c r="B94" s="119" t="s">
        <v>648</v>
      </c>
      <c r="C94" s="107" t="s">
        <v>893</v>
      </c>
      <c r="D94" s="107" t="s">
        <v>770</v>
      </c>
      <c r="E94" s="146">
        <v>0</v>
      </c>
      <c r="F94" s="147">
        <v>7.59</v>
      </c>
      <c r="G94" s="145">
        <f t="shared" si="2"/>
        <v>-7.59</v>
      </c>
    </row>
    <row r="95" spans="1:7">
      <c r="A95" s="115">
        <v>4403002</v>
      </c>
      <c r="B95" s="119" t="s">
        <v>900</v>
      </c>
      <c r="C95" s="107" t="s">
        <v>893</v>
      </c>
      <c r="D95" s="107"/>
      <c r="E95" s="146">
        <v>0</v>
      </c>
      <c r="F95" s="147">
        <v>0</v>
      </c>
      <c r="G95" s="145">
        <f t="shared" si="2"/>
        <v>0</v>
      </c>
    </row>
    <row r="96" spans="1:7" ht="15" thickBot="1">
      <c r="A96" s="148" t="s">
        <v>901</v>
      </c>
      <c r="B96" s="149"/>
      <c r="C96" s="150"/>
      <c r="D96" s="149"/>
      <c r="E96" s="151">
        <f>SUM(E93:E95)</f>
        <v>0</v>
      </c>
      <c r="F96" s="152">
        <f>SUM(F93:F95)</f>
        <v>7.59</v>
      </c>
      <c r="G96" s="153">
        <f t="shared" si="2"/>
        <v>-7.59</v>
      </c>
    </row>
    <row r="97" spans="1:10" ht="15" thickBot="1">
      <c r="A97" s="154" t="s">
        <v>902</v>
      </c>
      <c r="B97" s="155"/>
      <c r="C97" s="156"/>
      <c r="D97" s="155"/>
      <c r="E97" s="157">
        <f>+E89+E92+E96</f>
        <v>0</v>
      </c>
      <c r="F97" s="157">
        <f>+F89+F92+F96</f>
        <v>553.54000000000008</v>
      </c>
      <c r="G97" s="158">
        <f t="shared" si="2"/>
        <v>-553.54000000000008</v>
      </c>
    </row>
    <row r="98" spans="1:10">
      <c r="A98" s="136">
        <v>45</v>
      </c>
      <c r="B98" s="137" t="s">
        <v>903</v>
      </c>
      <c r="C98" s="138"/>
      <c r="D98" s="137"/>
      <c r="E98" s="159">
        <v>0</v>
      </c>
      <c r="F98" s="139">
        <v>0</v>
      </c>
      <c r="G98" s="139">
        <f t="shared" si="2"/>
        <v>0</v>
      </c>
    </row>
    <row r="99" spans="1:10">
      <c r="A99" s="141">
        <v>45010</v>
      </c>
      <c r="B99" s="142" t="s">
        <v>904</v>
      </c>
      <c r="C99" s="107" t="s">
        <v>904</v>
      </c>
      <c r="D99" s="107"/>
      <c r="E99" s="143">
        <v>0</v>
      </c>
      <c r="F99" s="144">
        <v>0</v>
      </c>
      <c r="G99" s="145">
        <f t="shared" si="2"/>
        <v>0</v>
      </c>
    </row>
    <row r="100" spans="1:10">
      <c r="A100" s="115">
        <v>4501001</v>
      </c>
      <c r="B100" s="119" t="s">
        <v>649</v>
      </c>
      <c r="C100" s="107" t="s">
        <v>904</v>
      </c>
      <c r="D100" s="107" t="s">
        <v>779</v>
      </c>
      <c r="E100" s="146">
        <v>0</v>
      </c>
      <c r="F100" s="147">
        <v>15880.76</v>
      </c>
      <c r="G100" s="145">
        <f t="shared" si="2"/>
        <v>-15880.76</v>
      </c>
    </row>
    <row r="101" spans="1:10">
      <c r="A101" s="115">
        <v>4501002</v>
      </c>
      <c r="B101" s="119" t="s">
        <v>905</v>
      </c>
      <c r="C101" s="107" t="s">
        <v>904</v>
      </c>
      <c r="D101" s="107"/>
      <c r="E101" s="146">
        <v>0</v>
      </c>
      <c r="F101" s="147">
        <v>0</v>
      </c>
      <c r="G101" s="145">
        <f t="shared" si="2"/>
        <v>0</v>
      </c>
    </row>
    <row r="102" spans="1:10">
      <c r="A102" s="115">
        <v>4501003</v>
      </c>
      <c r="B102" s="119" t="s">
        <v>906</v>
      </c>
      <c r="C102" s="107" t="s">
        <v>904</v>
      </c>
      <c r="D102" s="107"/>
      <c r="E102" s="146">
        <v>0</v>
      </c>
      <c r="F102" s="147">
        <v>0</v>
      </c>
      <c r="G102" s="145">
        <f t="shared" si="2"/>
        <v>0</v>
      </c>
    </row>
    <row r="103" spans="1:10">
      <c r="A103" s="115">
        <v>4501004</v>
      </c>
      <c r="B103" s="119" t="s">
        <v>643</v>
      </c>
      <c r="C103" s="107" t="s">
        <v>904</v>
      </c>
      <c r="D103" s="107" t="s">
        <v>642</v>
      </c>
      <c r="E103" s="146">
        <v>0</v>
      </c>
      <c r="F103" s="147">
        <v>15876.33</v>
      </c>
      <c r="G103" s="145">
        <f t="shared" si="2"/>
        <v>-15876.33</v>
      </c>
      <c r="J103" s="100"/>
    </row>
    <row r="104" spans="1:10">
      <c r="A104" s="115">
        <v>4501005</v>
      </c>
      <c r="B104" s="119" t="s">
        <v>907</v>
      </c>
      <c r="C104" s="107" t="s">
        <v>904</v>
      </c>
      <c r="D104" s="107"/>
      <c r="E104" s="146">
        <v>0</v>
      </c>
      <c r="F104" s="147">
        <v>0</v>
      </c>
      <c r="G104" s="145">
        <f t="shared" si="2"/>
        <v>0</v>
      </c>
    </row>
    <row r="105" spans="1:10" ht="15" thickBot="1">
      <c r="A105" s="148" t="s">
        <v>908</v>
      </c>
      <c r="B105" s="149"/>
      <c r="C105" s="150"/>
      <c r="D105" s="149"/>
      <c r="E105" s="151">
        <f>SUM(E99:E104)</f>
        <v>0</v>
      </c>
      <c r="F105" s="152">
        <f>SUM(F99:F104)</f>
        <v>31757.09</v>
      </c>
      <c r="G105" s="153">
        <f t="shared" si="2"/>
        <v>-31757.09</v>
      </c>
    </row>
    <row r="106" spans="1:10" ht="15" thickBot="1">
      <c r="A106" s="154" t="s">
        <v>909</v>
      </c>
      <c r="B106" s="155"/>
      <c r="C106" s="156"/>
      <c r="D106" s="155"/>
      <c r="E106" s="157">
        <f>+E105</f>
        <v>0</v>
      </c>
      <c r="F106" s="157">
        <f>+F105</f>
        <v>31757.09</v>
      </c>
      <c r="G106" s="158">
        <f t="shared" si="2"/>
        <v>-31757.09</v>
      </c>
    </row>
    <row r="107" spans="1:10" ht="15" thickBot="1">
      <c r="A107" s="161" t="s">
        <v>910</v>
      </c>
      <c r="B107" s="162"/>
      <c r="C107" s="163"/>
      <c r="D107" s="169"/>
      <c r="E107" s="164">
        <f>+E106+E97+E84+E78+E31</f>
        <v>1630186.54</v>
      </c>
      <c r="F107" s="164">
        <f>+F106+F97+F84+F78+F31</f>
        <v>5366129.74</v>
      </c>
      <c r="G107" s="164">
        <f>+G106+G97+G84+G78+G31</f>
        <v>-3735943.2</v>
      </c>
    </row>
    <row r="108" spans="1:10" s="167" customFormat="1">
      <c r="A108" s="165"/>
      <c r="B108" s="165"/>
      <c r="C108" s="165"/>
      <c r="D108" s="165"/>
      <c r="E108" s="166"/>
      <c r="F108" s="166"/>
      <c r="G108" s="166"/>
    </row>
    <row r="109" spans="1:10" s="167" customFormat="1">
      <c r="A109" s="165"/>
      <c r="B109" s="165"/>
      <c r="C109" s="165"/>
      <c r="D109" s="165"/>
      <c r="E109" s="166"/>
      <c r="F109" s="166"/>
      <c r="G109" s="166"/>
    </row>
    <row r="110" spans="1:10" s="167" customFormat="1">
      <c r="A110" s="165"/>
      <c r="B110" s="165"/>
      <c r="C110" s="165"/>
      <c r="D110" s="165"/>
      <c r="E110" s="166"/>
      <c r="F110" s="166"/>
      <c r="G110" s="166"/>
    </row>
    <row r="111" spans="1:10" s="167" customFormat="1">
      <c r="A111" s="165"/>
      <c r="B111" s="165"/>
      <c r="C111" s="165"/>
      <c r="D111" s="165"/>
      <c r="E111" s="166"/>
      <c r="F111" s="166"/>
      <c r="G111" s="166"/>
    </row>
    <row r="112" spans="1:10" s="167" customFormat="1">
      <c r="A112" s="165"/>
      <c r="B112" s="165"/>
      <c r="C112" s="165"/>
      <c r="D112" s="165"/>
      <c r="E112" s="166"/>
      <c r="F112" s="166"/>
      <c r="G112" s="166"/>
    </row>
  </sheetData>
  <mergeCells count="4">
    <mergeCell ref="A1:G1"/>
    <mergeCell ref="A2:G2"/>
    <mergeCell ref="A3:G3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tabSelected="1" topLeftCell="A55" workbookViewId="0">
      <selection activeCell="J62" sqref="J62:K62"/>
    </sheetView>
  </sheetViews>
  <sheetFormatPr defaultRowHeight="14.5"/>
  <cols>
    <col min="2" max="2" width="46.54296875" customWidth="1"/>
    <col min="3" max="3" width="12.453125" customWidth="1"/>
    <col min="4" max="4" width="12.453125" bestFit="1" customWidth="1"/>
    <col min="5" max="5" width="4.36328125" customWidth="1"/>
    <col min="6" max="6" width="59.453125" customWidth="1"/>
    <col min="7" max="7" width="11" bestFit="1" customWidth="1"/>
    <col min="8" max="8" width="12" customWidth="1"/>
    <col min="9" max="9" width="10.453125" bestFit="1" customWidth="1"/>
    <col min="11" max="11" width="10.453125" bestFit="1" customWidth="1"/>
    <col min="12" max="12" width="16.54296875" bestFit="1" customWidth="1"/>
  </cols>
  <sheetData>
    <row r="1" spans="2:12" s="24" customFormat="1" ht="15" customHeight="1">
      <c r="B1" s="14"/>
      <c r="C1" s="21"/>
      <c r="D1" s="28"/>
      <c r="E1" s="27"/>
      <c r="F1" s="28"/>
      <c r="G1" s="27"/>
      <c r="H1" s="21"/>
      <c r="J1" s="23"/>
      <c r="L1" s="22"/>
    </row>
    <row r="2" spans="2:12" s="24" customFormat="1" ht="15" customHeight="1">
      <c r="B2" s="14"/>
      <c r="C2" s="21"/>
      <c r="D2" s="28"/>
      <c r="E2" s="27"/>
      <c r="F2" s="28"/>
      <c r="G2" s="27"/>
      <c r="H2" s="21"/>
      <c r="J2" s="23"/>
      <c r="L2" s="22"/>
    </row>
    <row r="3" spans="2:12" ht="18">
      <c r="B3" s="18" t="s">
        <v>790</v>
      </c>
    </row>
    <row r="8" spans="2:12" ht="15.5">
      <c r="B8" s="262" t="s">
        <v>735</v>
      </c>
      <c r="C8" s="263"/>
      <c r="D8" s="263"/>
      <c r="F8" s="262" t="s">
        <v>736</v>
      </c>
      <c r="G8" s="263"/>
      <c r="H8" s="263"/>
    </row>
    <row r="9" spans="2:12">
      <c r="B9" s="246"/>
      <c r="C9" s="106">
        <v>44561</v>
      </c>
      <c r="D9" s="106">
        <v>44196</v>
      </c>
      <c r="F9" s="246"/>
      <c r="G9" s="106">
        <v>44561</v>
      </c>
      <c r="H9" s="106">
        <v>44196</v>
      </c>
    </row>
    <row r="10" spans="2:12">
      <c r="B10" s="115"/>
      <c r="C10" s="107"/>
      <c r="D10" s="107"/>
      <c r="F10" s="199"/>
      <c r="G10" s="234"/>
      <c r="H10" s="234"/>
    </row>
    <row r="11" spans="2:12">
      <c r="B11" s="117" t="s">
        <v>737</v>
      </c>
      <c r="C11" s="107"/>
      <c r="D11" s="107"/>
      <c r="F11" s="117" t="s">
        <v>738</v>
      </c>
      <c r="G11" s="107"/>
      <c r="H11" s="107"/>
    </row>
    <row r="12" spans="2:12">
      <c r="B12" s="115"/>
      <c r="C12" s="107"/>
      <c r="D12" s="107"/>
      <c r="F12" s="115"/>
      <c r="G12" s="107"/>
      <c r="H12" s="107"/>
    </row>
    <row r="13" spans="2:12">
      <c r="B13" s="120" t="s">
        <v>792</v>
      </c>
      <c r="C13" s="108">
        <f ca="1">SUMIF(COSTI!D6:G232,B13,COSTI!G6:G232)</f>
        <v>802354.54999999993</v>
      </c>
      <c r="D13" s="108">
        <v>610080.86514350341</v>
      </c>
      <c r="F13" s="115" t="s">
        <v>739</v>
      </c>
      <c r="G13" s="108">
        <v>0</v>
      </c>
      <c r="H13" s="108">
        <v>0</v>
      </c>
      <c r="J13" s="121"/>
      <c r="K13" s="238"/>
      <c r="L13" s="99"/>
    </row>
    <row r="14" spans="2:12">
      <c r="B14" s="120" t="s">
        <v>793</v>
      </c>
      <c r="C14" s="108">
        <f ca="1">SUMIF(COSTI!D7:G233,B14,COSTI!G7:G233)</f>
        <v>1516705.2899999998</v>
      </c>
      <c r="D14" s="108">
        <v>1153246.8725838573</v>
      </c>
      <c r="F14" s="115" t="s">
        <v>740</v>
      </c>
      <c r="G14" s="108">
        <v>0</v>
      </c>
      <c r="H14" s="108">
        <v>0</v>
      </c>
      <c r="K14" s="238"/>
      <c r="L14" s="99"/>
    </row>
    <row r="15" spans="2:12">
      <c r="B15" s="120" t="s">
        <v>794</v>
      </c>
      <c r="C15" s="108">
        <f ca="1">SUMIF(COSTI!D8:G234,B15,COSTI!G8:G234)</f>
        <v>101226.6</v>
      </c>
      <c r="D15" s="108">
        <v>76968.980488158719</v>
      </c>
      <c r="F15" s="115" t="s">
        <v>585</v>
      </c>
      <c r="G15" s="108">
        <f ca="1">-SUMIF(RICAVI!D6:G78,F15,RICAVI!G6:G78)</f>
        <v>3423.72</v>
      </c>
      <c r="H15" s="108">
        <v>0</v>
      </c>
      <c r="K15" s="238"/>
      <c r="L15" s="99"/>
    </row>
    <row r="16" spans="2:12">
      <c r="B16" s="120" t="s">
        <v>795</v>
      </c>
      <c r="C16" s="108">
        <f ca="1">SUMIF(COSTI!D9:G235,B16,COSTI!G9:G235)</f>
        <v>1035109.5200000001</v>
      </c>
      <c r="D16" s="108">
        <v>787059.17661945918</v>
      </c>
      <c r="F16" s="115" t="s">
        <v>588</v>
      </c>
      <c r="G16" s="108">
        <f ca="1">-SUMIF(RICAVI!D7:G79,F16,RICAVI!G7:G79)</f>
        <v>150</v>
      </c>
      <c r="H16" s="108">
        <v>0</v>
      </c>
      <c r="K16" s="238"/>
      <c r="L16" s="99"/>
    </row>
    <row r="17" spans="2:12">
      <c r="B17" s="120" t="s">
        <v>796</v>
      </c>
      <c r="C17" s="108">
        <f ca="1">SUMIF(COSTI!D10:G236,B17,COSTI!G10:G236)</f>
        <v>0</v>
      </c>
      <c r="D17" s="108">
        <v>0</v>
      </c>
      <c r="F17" s="115" t="s">
        <v>741</v>
      </c>
      <c r="G17" s="108">
        <f ca="1">-SUMIF(RICAVI!D8:G80,F17,RICAVI!G8:G80)</f>
        <v>61692.45</v>
      </c>
      <c r="H17" s="108">
        <v>137850.76999999999</v>
      </c>
      <c r="L17" s="99"/>
    </row>
    <row r="18" spans="2:12">
      <c r="B18" s="120" t="s">
        <v>797</v>
      </c>
      <c r="C18" s="108">
        <f ca="1">SUMIF(COSTI!D11:G237,B18,COSTI!G11:G237)</f>
        <v>0</v>
      </c>
      <c r="D18" s="108">
        <v>0</v>
      </c>
      <c r="F18" s="115" t="s">
        <v>594</v>
      </c>
      <c r="G18" s="108">
        <f ca="1">-SUMIF(RICAVI!D10:G82,F18,RICAVI!G10:G82)</f>
        <v>132272.71000000002</v>
      </c>
      <c r="H18" s="108">
        <v>182116.47</v>
      </c>
      <c r="L18" s="99"/>
    </row>
    <row r="19" spans="2:12">
      <c r="B19" s="120" t="s">
        <v>798</v>
      </c>
      <c r="C19" s="108">
        <f ca="1">SUMIF(COSTI!D12:G238,B19,COSTI!G12:G238)</f>
        <v>0</v>
      </c>
      <c r="D19" s="108">
        <v>0</v>
      </c>
      <c r="F19" s="115" t="s">
        <v>742</v>
      </c>
      <c r="G19" s="108">
        <f ca="1">-SUMIF(RICAVI!D11:G83,F19,RICAVI!G11:G83)</f>
        <v>0</v>
      </c>
      <c r="H19" s="108">
        <v>0</v>
      </c>
      <c r="L19" s="99"/>
    </row>
    <row r="20" spans="2:12">
      <c r="B20" s="120" t="s">
        <v>799</v>
      </c>
      <c r="C20" s="108">
        <f ca="1">SUMIF(COSTI!D13:G239,B20,COSTI!G13:G239)</f>
        <v>23825.45</v>
      </c>
      <c r="D20" s="108">
        <v>18115.995165021854</v>
      </c>
      <c r="F20" s="115" t="s">
        <v>743</v>
      </c>
      <c r="G20" s="108">
        <f ca="1">-SUMIF(RICAVI!D12:G84,F20,RICAVI!G12:G84)</f>
        <v>2377809.39</v>
      </c>
      <c r="H20" s="108">
        <v>1977963.2999999998</v>
      </c>
      <c r="I20" s="121"/>
      <c r="K20" s="238"/>
      <c r="L20" s="99"/>
    </row>
    <row r="21" spans="2:12">
      <c r="B21" s="120" t="s">
        <v>800</v>
      </c>
      <c r="C21" s="108">
        <f ca="1">SUMIF(COSTI!D14:G240,B21,COSTI!G14:G240)</f>
        <v>0</v>
      </c>
      <c r="D21" s="108">
        <v>0</v>
      </c>
      <c r="F21" s="115" t="s">
        <v>744</v>
      </c>
      <c r="G21" s="108">
        <f ca="1">-SUMIF(RICAVI!D13:G85,F21,RICAVI!G13:G85)</f>
        <v>0</v>
      </c>
      <c r="H21" s="108">
        <v>0</v>
      </c>
    </row>
    <row r="22" spans="2:12">
      <c r="B22" s="120" t="s">
        <v>801</v>
      </c>
      <c r="C22" s="108">
        <f ca="1">SUMIF(COSTI!D15:G241,B22,COSTI!G15:G241)</f>
        <v>0</v>
      </c>
      <c r="D22" s="108">
        <v>0</v>
      </c>
      <c r="F22" s="115" t="s">
        <v>745</v>
      </c>
      <c r="G22" s="108">
        <f ca="1">-SUMIF(RICAVI!D14:G86,F22,RICAVI!G14:G86)</f>
        <v>949208.04</v>
      </c>
      <c r="H22" s="108">
        <v>4997.05</v>
      </c>
    </row>
    <row r="23" spans="2:12">
      <c r="B23" s="120" t="s">
        <v>802</v>
      </c>
      <c r="C23" s="108">
        <f ca="1">SUMIF(COSTI!D16:G242,B23,COSTI!G16:G242)</f>
        <v>0</v>
      </c>
      <c r="D23" s="108">
        <v>0</v>
      </c>
      <c r="F23" s="115" t="s">
        <v>746</v>
      </c>
      <c r="G23" s="108">
        <f ca="1">-SUMIF(RICAVI!D15:G87,F23,RICAVI!G15:G87)</f>
        <v>0</v>
      </c>
      <c r="H23" s="108">
        <v>0</v>
      </c>
    </row>
    <row r="24" spans="2:12">
      <c r="B24" s="115"/>
      <c r="C24" s="107"/>
      <c r="D24" s="107"/>
      <c r="F24" s="115"/>
      <c r="G24" s="116"/>
      <c r="H24" s="119"/>
    </row>
    <row r="25" spans="2:12" ht="15.5">
      <c r="B25" s="118" t="s">
        <v>450</v>
      </c>
      <c r="C25" s="109">
        <f ca="1">SUM(C10:C24)</f>
        <v>3479221.41</v>
      </c>
      <c r="D25" s="109">
        <v>2645471.8900000006</v>
      </c>
      <c r="F25" s="118" t="s">
        <v>747</v>
      </c>
      <c r="G25" s="109">
        <f ca="1">SUM(G13:G23)</f>
        <v>3524556.31</v>
      </c>
      <c r="H25" s="109">
        <v>2302927.59</v>
      </c>
      <c r="K25" s="121"/>
      <c r="L25" s="100"/>
    </row>
    <row r="26" spans="2:12">
      <c r="B26" s="115"/>
      <c r="C26" s="107"/>
      <c r="D26" s="107"/>
      <c r="F26" s="115"/>
      <c r="G26" s="107"/>
      <c r="H26" s="107"/>
    </row>
    <row r="27" spans="2:12" ht="15.5">
      <c r="B27" s="115"/>
      <c r="C27" s="107"/>
      <c r="D27" s="107"/>
      <c r="F27" s="118" t="s">
        <v>748</v>
      </c>
      <c r="G27" s="109">
        <f ca="1">+G25-C25</f>
        <v>45334.899999999907</v>
      </c>
      <c r="H27" s="109">
        <v>-342544.30000000075</v>
      </c>
    </row>
    <row r="28" spans="2:12">
      <c r="B28" s="115"/>
      <c r="C28" s="107"/>
      <c r="D28" s="107"/>
      <c r="F28" s="115"/>
      <c r="G28" s="107"/>
      <c r="H28" s="107"/>
    </row>
    <row r="29" spans="2:12">
      <c r="B29" s="117" t="s">
        <v>749</v>
      </c>
      <c r="C29" s="107"/>
      <c r="D29" s="107"/>
      <c r="F29" s="117" t="s">
        <v>750</v>
      </c>
      <c r="G29" s="107"/>
      <c r="H29" s="107"/>
    </row>
    <row r="30" spans="2:12">
      <c r="B30" s="115"/>
      <c r="C30" s="107"/>
      <c r="D30" s="107"/>
      <c r="F30" s="115"/>
      <c r="G30" s="107"/>
      <c r="H30" s="107"/>
    </row>
    <row r="31" spans="2:12">
      <c r="B31" s="120" t="s">
        <v>803</v>
      </c>
      <c r="C31" s="108">
        <f ca="1">SUMIF(COSTI!D24:G250,B31,COSTI!G24:G250)</f>
        <v>4042.2999999999997</v>
      </c>
      <c r="D31" s="108">
        <v>7919.3499999999995</v>
      </c>
      <c r="F31" s="115" t="s">
        <v>751</v>
      </c>
      <c r="G31" s="108">
        <f ca="1">-SUMIF(RICAVI!D22:G94,F31,RICAVI!G22:G94)</f>
        <v>0</v>
      </c>
      <c r="H31" s="108">
        <v>0</v>
      </c>
    </row>
    <row r="32" spans="2:12">
      <c r="B32" s="120" t="s">
        <v>804</v>
      </c>
      <c r="C32" s="108">
        <f ca="1">SUMIF(COSTI!D25:G251,B32,COSTI!G25:G251)</f>
        <v>1393.67</v>
      </c>
      <c r="D32" s="108">
        <v>13421.69</v>
      </c>
      <c r="F32" s="115" t="s">
        <v>752</v>
      </c>
      <c r="G32" s="108">
        <f ca="1">-SUMIF(RICAVI!D23:G95,F32,RICAVI!G23:G95)</f>
        <v>0</v>
      </c>
      <c r="H32" s="108">
        <v>0</v>
      </c>
    </row>
    <row r="33" spans="2:10">
      <c r="B33" s="120" t="s">
        <v>805</v>
      </c>
      <c r="C33" s="108">
        <f ca="1">SUMIF(COSTI!D26:G252,B33,COSTI!G26:G252)</f>
        <v>0</v>
      </c>
      <c r="D33" s="108">
        <v>0</v>
      </c>
      <c r="F33" s="115" t="s">
        <v>753</v>
      </c>
      <c r="G33" s="108">
        <f ca="1">-SUMIF(RICAVI!D24:G96,F33,RICAVI!G24:G96)</f>
        <v>0</v>
      </c>
      <c r="H33" s="108">
        <v>0</v>
      </c>
    </row>
    <row r="34" spans="2:10">
      <c r="B34" s="120" t="s">
        <v>806</v>
      </c>
      <c r="C34" s="108">
        <f ca="1">SUMIF(COSTI!D27:G253,B34,COSTI!G27:G253)</f>
        <v>0</v>
      </c>
      <c r="D34" s="108">
        <v>0</v>
      </c>
      <c r="F34" s="115" t="s">
        <v>754</v>
      </c>
      <c r="G34" s="108">
        <f ca="1">-SUMIF(RICAVI!D25:G97,F34,RICAVI!G25:G97)</f>
        <v>4163.99</v>
      </c>
      <c r="H34" s="108">
        <v>0</v>
      </c>
    </row>
    <row r="35" spans="2:10">
      <c r="B35" s="120" t="s">
        <v>807</v>
      </c>
      <c r="C35" s="108">
        <f ca="1">SUMIF(COSTI!D28:G254,B35,COSTI!G28:G254)</f>
        <v>0</v>
      </c>
      <c r="D35" s="108">
        <v>0</v>
      </c>
      <c r="F35" s="115" t="s">
        <v>755</v>
      </c>
      <c r="G35" s="108">
        <f ca="1">-SUMIF(RICAVI!D26:G98,F35,RICAVI!G26:G98)</f>
        <v>0</v>
      </c>
      <c r="H35" s="108">
        <v>0</v>
      </c>
    </row>
    <row r="36" spans="2:10">
      <c r="B36" s="120" t="s">
        <v>808</v>
      </c>
      <c r="C36" s="108">
        <f ca="1">SUMIF(COSTI!D29:G255,B36,COSTI!G29:G255)</f>
        <v>0</v>
      </c>
      <c r="D36" s="108">
        <v>0</v>
      </c>
      <c r="F36" s="115" t="s">
        <v>756</v>
      </c>
      <c r="G36" s="108">
        <f ca="1">-SUMIF(RICAVI!D27:G99,F36,RICAVI!G27:G99)</f>
        <v>1638.68</v>
      </c>
      <c r="H36" s="108">
        <v>3417.8300000000017</v>
      </c>
    </row>
    <row r="37" spans="2:10">
      <c r="B37" s="120" t="s">
        <v>809</v>
      </c>
      <c r="C37" s="108">
        <f ca="1">SUMIF(COSTI!D30:G256,B37,COSTI!G30:G256)</f>
        <v>0</v>
      </c>
      <c r="D37" s="108">
        <v>0</v>
      </c>
      <c r="F37" s="115" t="s">
        <v>757</v>
      </c>
      <c r="G37" s="108">
        <f ca="1">-SUMIF(RICAVI!D28:G100,F37,RICAVI!G28:G100)</f>
        <v>3839.91</v>
      </c>
      <c r="H37" s="108">
        <v>5774.41</v>
      </c>
    </row>
    <row r="38" spans="2:10">
      <c r="B38" s="120" t="s">
        <v>810</v>
      </c>
      <c r="C38" s="108">
        <f ca="1">SUMIF(COSTI!D31:G257,B38,COSTI!G31:G257)</f>
        <v>0</v>
      </c>
      <c r="D38" s="108">
        <v>0</v>
      </c>
      <c r="F38" s="115"/>
      <c r="G38" s="107"/>
      <c r="H38" s="107"/>
    </row>
    <row r="39" spans="2:10">
      <c r="B39" s="120" t="s">
        <v>811</v>
      </c>
      <c r="C39" s="108">
        <f ca="1">SUMIF(COSTI!D32:G258,B39,COSTI!G32:G258)</f>
        <v>5774.41</v>
      </c>
      <c r="D39" s="108">
        <v>5125.29</v>
      </c>
      <c r="F39" s="115"/>
      <c r="G39" s="107"/>
      <c r="H39" s="107"/>
    </row>
    <row r="40" spans="2:10">
      <c r="B40" s="115"/>
      <c r="C40" s="107"/>
      <c r="D40" s="107"/>
      <c r="F40" s="115"/>
      <c r="G40" s="107"/>
      <c r="H40" s="107"/>
      <c r="J40" s="121"/>
    </row>
    <row r="41" spans="2:10" ht="15.5">
      <c r="B41" s="118" t="s">
        <v>450</v>
      </c>
      <c r="C41" s="109">
        <f ca="1">SUM(C31:C40)</f>
        <v>11210.38</v>
      </c>
      <c r="D41" s="109">
        <v>26466.33</v>
      </c>
      <c r="F41" s="118" t="s">
        <v>747</v>
      </c>
      <c r="G41" s="109">
        <f ca="1">SUM(G31:G37)</f>
        <v>9642.58</v>
      </c>
      <c r="H41" s="109">
        <v>9192.2400000000016</v>
      </c>
    </row>
    <row r="42" spans="2:10">
      <c r="B42" s="115"/>
      <c r="C42" s="107"/>
      <c r="D42" s="107"/>
      <c r="F42" s="115"/>
      <c r="G42" s="107"/>
      <c r="H42" s="107"/>
    </row>
    <row r="43" spans="2:10" ht="15.5">
      <c r="B43" s="115"/>
      <c r="C43" s="107"/>
      <c r="D43" s="107"/>
      <c r="F43" s="118" t="s">
        <v>758</v>
      </c>
      <c r="G43" s="109">
        <f ca="1">+G41-C41</f>
        <v>-1567.7999999999993</v>
      </c>
      <c r="H43" s="109">
        <v>-17274.09</v>
      </c>
    </row>
    <row r="44" spans="2:10">
      <c r="B44" s="115"/>
      <c r="C44" s="107"/>
      <c r="D44" s="107"/>
      <c r="F44" s="115"/>
      <c r="G44" s="107"/>
      <c r="H44" s="107"/>
    </row>
    <row r="45" spans="2:10">
      <c r="B45" s="117" t="s">
        <v>759</v>
      </c>
      <c r="C45" s="107"/>
      <c r="D45" s="107"/>
      <c r="F45" s="117" t="s">
        <v>760</v>
      </c>
      <c r="G45" s="107"/>
      <c r="H45" s="107"/>
    </row>
    <row r="46" spans="2:10">
      <c r="B46" s="115"/>
      <c r="C46" s="107"/>
      <c r="D46" s="107"/>
      <c r="F46" s="115"/>
      <c r="G46" s="107"/>
      <c r="H46" s="107"/>
    </row>
    <row r="47" spans="2:10">
      <c r="B47" s="115" t="s">
        <v>761</v>
      </c>
      <c r="C47" s="108">
        <f ca="1">SUMIF(COSTI!D40:G266,B47,COSTI!G40:G266)</f>
        <v>237901.64</v>
      </c>
      <c r="D47" s="108">
        <v>284725.94</v>
      </c>
      <c r="F47" s="115" t="s">
        <v>762</v>
      </c>
      <c r="G47" s="108">
        <f ca="1">-SUMIF(RICAVI!D38:G110,F47,RICAVI!G38:G110)</f>
        <v>1103895.19</v>
      </c>
      <c r="H47" s="108">
        <v>1138116.8999999999</v>
      </c>
    </row>
    <row r="48" spans="2:10">
      <c r="B48" s="115" t="s">
        <v>763</v>
      </c>
      <c r="C48" s="108">
        <f ca="1">SUMIF(COSTI!D41:G267,B48,COSTI!G41:G267)</f>
        <v>126322.28</v>
      </c>
      <c r="D48" s="108">
        <v>152737.72</v>
      </c>
      <c r="F48" s="115" t="s">
        <v>764</v>
      </c>
      <c r="G48" s="108">
        <f ca="1">-SUMIF(RICAVI!D39:G111,F48,RICAVI!G39:G111)</f>
        <v>89570.94</v>
      </c>
      <c r="H48" s="108">
        <v>62016.130000000005</v>
      </c>
    </row>
    <row r="49" spans="2:11">
      <c r="B49" s="115" t="s">
        <v>765</v>
      </c>
      <c r="C49" s="108">
        <v>398851.75</v>
      </c>
      <c r="D49" s="108">
        <v>56039.69</v>
      </c>
      <c r="F49" s="115" t="s">
        <v>766</v>
      </c>
      <c r="G49" s="108">
        <f ca="1">-SUMIF(RICAVI!D40:G112,F49,RICAVI!G40:G112)</f>
        <v>248391.57</v>
      </c>
      <c r="H49" s="108">
        <v>196494.41</v>
      </c>
    </row>
    <row r="50" spans="2:11">
      <c r="B50" s="115"/>
      <c r="C50" s="107"/>
      <c r="D50" s="107"/>
      <c r="F50" s="115"/>
      <c r="G50" s="107"/>
      <c r="H50" s="107"/>
    </row>
    <row r="51" spans="2:11" ht="15.5">
      <c r="B51" s="118" t="s">
        <v>450</v>
      </c>
      <c r="C51" s="109">
        <f ca="1">SUM(C47:C50)</f>
        <v>763075.67</v>
      </c>
      <c r="D51" s="109">
        <v>493503.35000000003</v>
      </c>
      <c r="F51" s="118" t="s">
        <v>450</v>
      </c>
      <c r="G51" s="109">
        <f ca="1">SUM(G47:G50)</f>
        <v>1441857.7</v>
      </c>
      <c r="H51" s="109">
        <v>1396627.4399999997</v>
      </c>
    </row>
    <row r="52" spans="2:11">
      <c r="B52" s="115"/>
      <c r="C52" s="107"/>
      <c r="D52" s="107"/>
      <c r="F52" s="115"/>
      <c r="G52" s="107"/>
      <c r="H52" s="107"/>
    </row>
    <row r="53" spans="2:11" ht="15.5">
      <c r="B53" s="115"/>
      <c r="C53" s="107"/>
      <c r="D53" s="107"/>
      <c r="F53" s="118" t="s">
        <v>767</v>
      </c>
      <c r="G53" s="109">
        <f ca="1">+G51-C51</f>
        <v>678782.02999999991</v>
      </c>
      <c r="H53" s="109">
        <v>903124.08999999962</v>
      </c>
    </row>
    <row r="54" spans="2:11">
      <c r="B54" s="115"/>
      <c r="C54" s="107"/>
      <c r="D54" s="107"/>
      <c r="F54" s="115"/>
      <c r="G54" s="107"/>
      <c r="H54" s="107"/>
    </row>
    <row r="55" spans="2:11">
      <c r="B55" s="117" t="s">
        <v>768</v>
      </c>
      <c r="C55" s="110"/>
      <c r="D55" s="110"/>
      <c r="E55" s="102"/>
      <c r="F55" s="117" t="s">
        <v>769</v>
      </c>
      <c r="G55" s="110"/>
      <c r="H55" s="110"/>
    </row>
    <row r="56" spans="2:11">
      <c r="B56" s="115"/>
      <c r="C56" s="107"/>
      <c r="D56" s="107"/>
      <c r="F56" s="115"/>
      <c r="G56" s="107"/>
      <c r="H56" s="107"/>
    </row>
    <row r="57" spans="2:11">
      <c r="B57" s="115" t="s">
        <v>476</v>
      </c>
      <c r="C57" s="108">
        <f ca="1">SUMIF(COSTI!D50:G276,B57,COSTI!G50:G276)</f>
        <v>15407.65</v>
      </c>
      <c r="D57" s="108">
        <v>10578.66</v>
      </c>
      <c r="F57" s="115" t="s">
        <v>770</v>
      </c>
      <c r="G57" s="108">
        <f ca="1">-SUMIF(RICAVI!D48:G120,F57,RICAVI!G48:G120)</f>
        <v>253.94</v>
      </c>
      <c r="H57" s="108">
        <v>553.54000000000008</v>
      </c>
    </row>
    <row r="58" spans="2:11">
      <c r="B58" s="115" t="s">
        <v>771</v>
      </c>
      <c r="C58" s="108">
        <f ca="1">SUMIF(COSTI!D51:G277,B58,COSTI!G51:G277)</f>
        <v>0</v>
      </c>
      <c r="D58" s="108">
        <v>0</v>
      </c>
      <c r="F58" s="115" t="s">
        <v>772</v>
      </c>
      <c r="G58" s="108">
        <f ca="1">-SUMIF(RICAVI!D49:G121,F58,RICAVI!G49:G121)</f>
        <v>0</v>
      </c>
      <c r="H58" s="108">
        <v>0</v>
      </c>
    </row>
    <row r="59" spans="2:11">
      <c r="B59" s="115" t="s">
        <v>773</v>
      </c>
      <c r="C59" s="108">
        <f ca="1">SUMIF(COSTI!D52:G278,B59,COSTI!G52:G278)</f>
        <v>0</v>
      </c>
      <c r="D59" s="108">
        <v>0</v>
      </c>
      <c r="F59" s="115" t="s">
        <v>773</v>
      </c>
      <c r="G59" s="108">
        <f ca="1">-SUMIF(RICAVI!D50:G122,F59,RICAVI!G50:G122)</f>
        <v>0</v>
      </c>
      <c r="H59" s="108">
        <v>0</v>
      </c>
    </row>
    <row r="60" spans="2:11">
      <c r="B60" s="115" t="s">
        <v>639</v>
      </c>
      <c r="C60" s="108">
        <f ca="1">SUMIF(COSTI!D53:G279,B60,COSTI!G53:G279)</f>
        <v>0</v>
      </c>
      <c r="D60" s="108">
        <v>0</v>
      </c>
      <c r="F60" s="115" t="s">
        <v>639</v>
      </c>
      <c r="G60" s="108">
        <f ca="1">-SUMIF(RICAVI!D51:G123,F60,RICAVI!G51:G123)</f>
        <v>0.12</v>
      </c>
      <c r="H60" s="108">
        <v>0</v>
      </c>
    </row>
    <row r="61" spans="2:11">
      <c r="B61" s="115" t="s">
        <v>774</v>
      </c>
      <c r="C61" s="108">
        <f ca="1">SUMIF(COSTI!D54:G280,B61,COSTI!G54:G280)</f>
        <v>0</v>
      </c>
      <c r="D61" s="108">
        <v>0</v>
      </c>
      <c r="F61" s="115" t="s">
        <v>642</v>
      </c>
      <c r="G61" s="108">
        <f ca="1">-SUMIF(RICAVI!D52:G124,F61,RICAVI!G52:G124)</f>
        <v>6057.96</v>
      </c>
      <c r="H61" s="108">
        <v>15876.33</v>
      </c>
    </row>
    <row r="62" spans="2:11">
      <c r="B62" s="115" t="s">
        <v>502</v>
      </c>
      <c r="C62" s="108">
        <f ca="1">SUMIF(COSTI!D55:G281,B62,COSTI!G55:G281)</f>
        <v>29068.25</v>
      </c>
      <c r="D62" s="108">
        <v>56087.22</v>
      </c>
      <c r="F62" s="115"/>
      <c r="G62" s="107"/>
      <c r="H62" s="107"/>
      <c r="J62" s="121"/>
      <c r="K62" s="121"/>
    </row>
    <row r="63" spans="2:11">
      <c r="B63" s="115"/>
      <c r="C63" s="107"/>
      <c r="D63" s="107"/>
      <c r="F63" s="115"/>
      <c r="G63" s="107"/>
      <c r="H63" s="107"/>
    </row>
    <row r="64" spans="2:11" ht="15.5">
      <c r="B64" s="118" t="s">
        <v>450</v>
      </c>
      <c r="C64" s="109">
        <f ca="1">SUM(C57:C63)</f>
        <v>44475.9</v>
      </c>
      <c r="D64" s="109">
        <v>66665.88</v>
      </c>
      <c r="F64" s="118" t="s">
        <v>450</v>
      </c>
      <c r="G64" s="109">
        <f ca="1">SUM(G57:G63)</f>
        <v>6312.02</v>
      </c>
      <c r="H64" s="109">
        <v>16429.87</v>
      </c>
    </row>
    <row r="65" spans="2:8">
      <c r="B65" s="115"/>
      <c r="C65" s="107"/>
      <c r="D65" s="107"/>
      <c r="F65" s="115"/>
      <c r="G65" s="107"/>
      <c r="H65" s="107"/>
    </row>
    <row r="66" spans="2:8" ht="15.5">
      <c r="B66" s="115"/>
      <c r="C66" s="107"/>
      <c r="D66" s="107"/>
      <c r="F66" s="118" t="s">
        <v>775</v>
      </c>
      <c r="G66" s="109">
        <f ca="1">+G64-C64</f>
        <v>-38163.880000000005</v>
      </c>
      <c r="H66" s="109">
        <v>-50236.010000000009</v>
      </c>
    </row>
    <row r="67" spans="2:8">
      <c r="B67" s="115"/>
      <c r="C67" s="107"/>
      <c r="D67" s="107"/>
      <c r="F67" s="115"/>
      <c r="G67" s="107"/>
      <c r="H67" s="107"/>
    </row>
    <row r="68" spans="2:8">
      <c r="B68" s="117" t="s">
        <v>776</v>
      </c>
      <c r="C68" s="110"/>
      <c r="D68" s="110"/>
      <c r="E68" s="102"/>
      <c r="F68" s="117" t="s">
        <v>777</v>
      </c>
      <c r="G68" s="110"/>
      <c r="H68" s="110"/>
    </row>
    <row r="69" spans="2:8">
      <c r="B69" s="115"/>
      <c r="C69" s="107"/>
      <c r="D69" s="107"/>
      <c r="F69" s="115"/>
      <c r="G69" s="107"/>
      <c r="H69" s="107"/>
    </row>
    <row r="70" spans="2:8">
      <c r="B70" s="120" t="s">
        <v>812</v>
      </c>
      <c r="C70" s="108">
        <f ca="1">SUMIF(COSTI!D63:G289,B70,COSTI!G63:G289)</f>
        <v>2772.45</v>
      </c>
      <c r="D70" s="108">
        <v>1542.42</v>
      </c>
      <c r="F70" s="115" t="s">
        <v>778</v>
      </c>
      <c r="G70" s="108">
        <f ca="1">-SUMIF(RICAVI!D61:G133,F70,RICAVI!G61:G133)</f>
        <v>0</v>
      </c>
      <c r="H70" s="108">
        <v>0</v>
      </c>
    </row>
    <row r="71" spans="2:8">
      <c r="B71" s="120" t="s">
        <v>813</v>
      </c>
      <c r="C71" s="108">
        <f ca="1">SUMIF(COSTI!D64:G290,B71,COSTI!G64:G290)</f>
        <v>183769.24</v>
      </c>
      <c r="D71" s="108">
        <v>114611.09</v>
      </c>
      <c r="F71" s="115" t="s">
        <v>779</v>
      </c>
      <c r="G71" s="108">
        <f ca="1">-SUMIF(RICAVI!D62:G134,F71,RICAVI!G62:G134)</f>
        <v>7705.1600000000008</v>
      </c>
      <c r="H71" s="108">
        <v>15891.35</v>
      </c>
    </row>
    <row r="72" spans="2:8">
      <c r="B72" s="120" t="s">
        <v>814</v>
      </c>
      <c r="C72" s="108">
        <f ca="1">SUMIF(COSTI!D65:G291,B72,COSTI!G65:G291)</f>
        <v>28116.11</v>
      </c>
      <c r="D72" s="108">
        <v>19274.949999999997</v>
      </c>
      <c r="F72" s="115"/>
      <c r="G72" s="107"/>
      <c r="H72" s="107"/>
    </row>
    <row r="73" spans="2:8">
      <c r="B73" s="120" t="s">
        <v>815</v>
      </c>
      <c r="C73" s="108">
        <f ca="1">SUMIF(COSTI!D66:G292,B73,COSTI!G66:G292)</f>
        <v>175019.99999999997</v>
      </c>
      <c r="D73" s="108">
        <v>177392.89</v>
      </c>
      <c r="F73" s="115"/>
      <c r="G73" s="107"/>
      <c r="H73" s="107"/>
    </row>
    <row r="74" spans="2:8">
      <c r="B74" s="120" t="s">
        <v>816</v>
      </c>
      <c r="C74" s="108">
        <v>36788.49</v>
      </c>
      <c r="D74" s="108">
        <v>39343.75</v>
      </c>
      <c r="F74" s="115"/>
      <c r="G74" s="107"/>
      <c r="H74" s="107"/>
    </row>
    <row r="75" spans="2:8">
      <c r="B75" s="120" t="s">
        <v>817</v>
      </c>
      <c r="C75" s="108">
        <f ca="1">SUMIF(COSTI!D68:G294,B75,COSTI!G68:G294)</f>
        <v>0</v>
      </c>
      <c r="D75" s="108">
        <v>0</v>
      </c>
      <c r="F75" s="115"/>
      <c r="G75" s="107"/>
      <c r="H75" s="107"/>
    </row>
    <row r="76" spans="2:8">
      <c r="B76" s="120" t="s">
        <v>818</v>
      </c>
      <c r="C76" s="108">
        <v>222123.58999999956</v>
      </c>
      <c r="D76" s="108">
        <v>83000</v>
      </c>
      <c r="F76" s="115"/>
      <c r="G76" s="107"/>
      <c r="H76" s="107"/>
    </row>
    <row r="77" spans="2:8">
      <c r="B77" s="120" t="s">
        <v>819</v>
      </c>
      <c r="C77" s="108">
        <f ca="1">SUMIF(COSTI!D70:G296,B77,COSTI!G70:G296)</f>
        <v>9500.5299999999988</v>
      </c>
      <c r="D77" s="108">
        <v>40153.110000000008</v>
      </c>
      <c r="F77" s="115"/>
      <c r="G77" s="107"/>
      <c r="H77" s="107"/>
    </row>
    <row r="78" spans="2:8">
      <c r="B78" s="120" t="s">
        <v>820</v>
      </c>
      <c r="C78" s="108">
        <f ca="1">SUMIF(COSTI!D71:G297,B78,COSTI!G71:G297)</f>
        <v>0</v>
      </c>
      <c r="D78" s="108">
        <v>0</v>
      </c>
      <c r="F78" s="115"/>
      <c r="G78" s="107"/>
      <c r="H78" s="107"/>
    </row>
    <row r="79" spans="2:8">
      <c r="B79" s="120" t="s">
        <v>821</v>
      </c>
      <c r="C79" s="108">
        <f ca="1">SUMIF(COSTI!D72:G298,B79,COSTI!G72:G298)</f>
        <v>0</v>
      </c>
      <c r="D79" s="108">
        <v>0</v>
      </c>
      <c r="F79" s="115"/>
      <c r="G79" s="107"/>
      <c r="H79" s="107"/>
    </row>
    <row r="80" spans="2:8">
      <c r="B80" s="115"/>
      <c r="C80" s="107"/>
      <c r="D80" s="107"/>
      <c r="F80" s="115"/>
      <c r="G80" s="107"/>
      <c r="H80" s="107"/>
    </row>
    <row r="81" spans="2:12" ht="15.5">
      <c r="B81" s="118" t="s">
        <v>450</v>
      </c>
      <c r="C81" s="109">
        <f ca="1">SUM(C70:C80)</f>
        <v>658090.40999999945</v>
      </c>
      <c r="D81" s="109">
        <v>475318.20999999996</v>
      </c>
      <c r="F81" s="118" t="s">
        <v>450</v>
      </c>
      <c r="G81" s="109">
        <f ca="1">SUM(G67:G80)</f>
        <v>7705.1600000000008</v>
      </c>
      <c r="H81" s="109">
        <v>15891.35</v>
      </c>
    </row>
    <row r="82" spans="2:12">
      <c r="B82" s="115"/>
      <c r="C82" s="107"/>
      <c r="D82" s="107"/>
      <c r="F82" s="115"/>
      <c r="G82" s="107"/>
      <c r="H82" s="107"/>
    </row>
    <row r="83" spans="2:12" ht="15.5">
      <c r="B83" s="104" t="s">
        <v>780</v>
      </c>
      <c r="C83" s="111">
        <f ca="1">+C81+C64+C51+C41+C25</f>
        <v>4956073.7699999996</v>
      </c>
      <c r="D83" s="111">
        <v>3707425.6600000006</v>
      </c>
      <c r="F83" s="118" t="s">
        <v>781</v>
      </c>
      <c r="G83" s="109">
        <f ca="1">+G81+G64+G51+G41+G25</f>
        <v>4990073.7699999996</v>
      </c>
      <c r="H83" s="109">
        <v>3741068.4899999993</v>
      </c>
    </row>
    <row r="84" spans="2:12">
      <c r="F84" s="115"/>
      <c r="G84" s="107"/>
      <c r="H84" s="107"/>
    </row>
    <row r="85" spans="2:12" ht="15.5">
      <c r="F85" s="118" t="s">
        <v>782</v>
      </c>
      <c r="G85" s="109">
        <f ca="1">+G83-C83</f>
        <v>34000</v>
      </c>
      <c r="H85" s="112">
        <v>33642.829999998678</v>
      </c>
    </row>
    <row r="86" spans="2:12">
      <c r="F86" s="115"/>
      <c r="G86" s="107"/>
      <c r="H86" s="107"/>
    </row>
    <row r="87" spans="2:12">
      <c r="F87" s="115" t="s">
        <v>783</v>
      </c>
      <c r="G87" s="65">
        <v>-18000</v>
      </c>
      <c r="H87" s="65">
        <v>-18219</v>
      </c>
      <c r="I87" s="121"/>
    </row>
    <row r="88" spans="2:12">
      <c r="C88" s="121"/>
      <c r="F88" s="115"/>
      <c r="G88" s="107"/>
      <c r="H88" s="107"/>
    </row>
    <row r="89" spans="2:12" ht="15.5">
      <c r="F89" s="104" t="s">
        <v>784</v>
      </c>
      <c r="G89" s="111">
        <f ca="1">+G85+G87</f>
        <v>16000</v>
      </c>
      <c r="H89" s="111">
        <v>15423.829999998678</v>
      </c>
      <c r="K89" s="121"/>
      <c r="L89" s="121"/>
    </row>
    <row r="92" spans="2:12" ht="15.5">
      <c r="B92" s="259" t="s">
        <v>785</v>
      </c>
      <c r="C92" s="260"/>
      <c r="D92" s="260"/>
      <c r="E92" s="260"/>
      <c r="F92" s="260"/>
      <c r="G92" s="260"/>
      <c r="H92" s="261"/>
    </row>
    <row r="94" spans="2:12">
      <c r="C94" s="106">
        <v>44561</v>
      </c>
      <c r="D94" s="106">
        <v>44196</v>
      </c>
      <c r="G94" s="106">
        <v>44561</v>
      </c>
      <c r="H94" s="106">
        <v>44196</v>
      </c>
    </row>
    <row r="95" spans="2:12">
      <c r="C95" s="107"/>
      <c r="D95" s="107"/>
      <c r="G95" s="107"/>
      <c r="H95" s="107"/>
    </row>
    <row r="96" spans="2:12" ht="15.5">
      <c r="B96" s="105" t="s">
        <v>786</v>
      </c>
      <c r="C96" s="109"/>
      <c r="D96" s="112"/>
      <c r="F96" s="105" t="s">
        <v>787</v>
      </c>
      <c r="G96" s="109"/>
      <c r="H96" s="112"/>
    </row>
    <row r="97" spans="2:8">
      <c r="C97" s="107"/>
      <c r="D97" s="107"/>
      <c r="G97" s="107"/>
      <c r="H97" s="107"/>
    </row>
    <row r="98" spans="2:8">
      <c r="B98" t="s">
        <v>788</v>
      </c>
      <c r="C98" s="108">
        <v>27946.400000000001</v>
      </c>
      <c r="D98" s="108">
        <v>0</v>
      </c>
      <c r="F98" t="s">
        <v>788</v>
      </c>
      <c r="G98" s="108">
        <v>27946.400000000001</v>
      </c>
      <c r="H98" s="108">
        <v>0</v>
      </c>
    </row>
    <row r="99" spans="2:8">
      <c r="B99" t="s">
        <v>789</v>
      </c>
      <c r="C99" s="108">
        <v>0</v>
      </c>
      <c r="D99" s="108">
        <v>0</v>
      </c>
      <c r="F99" t="s">
        <v>789</v>
      </c>
      <c r="G99" s="108">
        <v>0</v>
      </c>
      <c r="H99" s="108">
        <v>0</v>
      </c>
    </row>
    <row r="100" spans="2:8">
      <c r="C100" s="107"/>
      <c r="D100" s="107"/>
      <c r="G100" s="107"/>
      <c r="H100" s="107"/>
    </row>
    <row r="101" spans="2:8" ht="15.5">
      <c r="B101" s="105" t="s">
        <v>450</v>
      </c>
      <c r="C101" s="111">
        <f>SUM(C98:C100)</f>
        <v>27946.400000000001</v>
      </c>
      <c r="D101" s="113">
        <v>0</v>
      </c>
      <c r="F101" s="105" t="s">
        <v>450</v>
      </c>
      <c r="G101" s="111">
        <f>SUM(G98:G100)</f>
        <v>27946.400000000001</v>
      </c>
      <c r="H101" s="113">
        <v>0</v>
      </c>
    </row>
    <row r="104" spans="2:8">
      <c r="B104" s="14" t="s">
        <v>725</v>
      </c>
    </row>
    <row r="105" spans="2:8">
      <c r="B105" s="14" t="s">
        <v>734</v>
      </c>
    </row>
    <row r="106" spans="2:8">
      <c r="B106" s="14" t="s">
        <v>727</v>
      </c>
    </row>
  </sheetData>
  <mergeCells count="3">
    <mergeCell ref="B92:H92"/>
    <mergeCell ref="B8:D8"/>
    <mergeCell ref="F8:H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4" sqref="C14"/>
    </sheetView>
  </sheetViews>
  <sheetFormatPr defaultRowHeight="14.5"/>
  <cols>
    <col min="1" max="1" width="45.90625" bestFit="1" customWidth="1"/>
    <col min="2" max="2" width="20.08984375" bestFit="1" customWidth="1"/>
    <col min="3" max="3" width="72.54296875" customWidth="1"/>
  </cols>
  <sheetData>
    <row r="1" spans="1:11" ht="29">
      <c r="A1" s="241" t="s">
        <v>1135</v>
      </c>
      <c r="B1" s="242" t="s">
        <v>1136</v>
      </c>
      <c r="C1" s="241" t="s">
        <v>1137</v>
      </c>
      <c r="E1" t="s">
        <v>1138</v>
      </c>
      <c r="F1" t="s">
        <v>1139</v>
      </c>
      <c r="G1" t="s">
        <v>1140</v>
      </c>
      <c r="H1" t="s">
        <v>1141</v>
      </c>
      <c r="I1" t="s">
        <v>1142</v>
      </c>
      <c r="K1" t="s">
        <v>1143</v>
      </c>
    </row>
    <row r="2" spans="1:11" ht="29">
      <c r="A2" s="243" t="s">
        <v>1144</v>
      </c>
      <c r="B2" s="243">
        <v>2</v>
      </c>
      <c r="C2" s="244" t="s">
        <v>1145</v>
      </c>
      <c r="E2">
        <v>4</v>
      </c>
      <c r="F2">
        <f>+B2*E2</f>
        <v>8</v>
      </c>
      <c r="G2">
        <v>10</v>
      </c>
      <c r="H2">
        <f>+F2*G2</f>
        <v>80</v>
      </c>
      <c r="I2">
        <v>255</v>
      </c>
      <c r="K2">
        <f>+H2*I2</f>
        <v>20400</v>
      </c>
    </row>
    <row r="3" spans="1:11">
      <c r="A3" s="245"/>
      <c r="B3" s="245"/>
      <c r="C3" s="246"/>
    </row>
    <row r="4" spans="1:11" ht="29">
      <c r="A4" s="247" t="s">
        <v>1146</v>
      </c>
      <c r="B4" s="248">
        <v>12</v>
      </c>
      <c r="C4" s="249" t="s">
        <v>1147</v>
      </c>
      <c r="E4">
        <v>4</v>
      </c>
      <c r="F4">
        <f>+B4*E4</f>
        <v>48</v>
      </c>
      <c r="G4">
        <v>4.3</v>
      </c>
      <c r="H4">
        <f>+F4*G4</f>
        <v>206.39999999999998</v>
      </c>
      <c r="I4">
        <v>31</v>
      </c>
      <c r="K4">
        <f>+H4*I4</f>
        <v>6398.4</v>
      </c>
    </row>
    <row r="5" spans="1:11">
      <c r="A5" s="246"/>
      <c r="B5" s="246"/>
      <c r="C5" s="246"/>
    </row>
    <row r="6" spans="1:11" ht="29">
      <c r="A6" s="250" t="s">
        <v>1148</v>
      </c>
      <c r="B6" s="248">
        <v>4</v>
      </c>
      <c r="C6" s="250" t="s">
        <v>1149</v>
      </c>
      <c r="E6">
        <v>4</v>
      </c>
      <c r="F6">
        <f>+B6*E6</f>
        <v>16</v>
      </c>
      <c r="G6">
        <v>8</v>
      </c>
      <c r="H6">
        <f>+F6*G6</f>
        <v>128</v>
      </c>
      <c r="I6">
        <v>2</v>
      </c>
      <c r="K6">
        <f>+H6*I6</f>
        <v>256</v>
      </c>
    </row>
    <row r="7" spans="1:11">
      <c r="A7" s="251"/>
      <c r="B7" s="245"/>
      <c r="C7" s="246"/>
    </row>
    <row r="8" spans="1:11" ht="29">
      <c r="A8" s="250" t="s">
        <v>1150</v>
      </c>
      <c r="B8" s="248">
        <v>3</v>
      </c>
      <c r="C8" s="250" t="s">
        <v>1151</v>
      </c>
      <c r="E8">
        <v>4</v>
      </c>
      <c r="F8">
        <f>+B8*E8</f>
        <v>12</v>
      </c>
      <c r="G8">
        <v>8</v>
      </c>
      <c r="H8">
        <f>+F8*G8</f>
        <v>96</v>
      </c>
      <c r="I8">
        <v>2</v>
      </c>
      <c r="K8">
        <f>+H8*I8</f>
        <v>192</v>
      </c>
    </row>
    <row r="9" spans="1:11">
      <c r="A9" s="251"/>
      <c r="B9" s="246"/>
      <c r="C9" s="246"/>
    </row>
    <row r="10" spans="1:11" ht="29">
      <c r="A10" s="247" t="s">
        <v>1152</v>
      </c>
      <c r="B10" s="248">
        <v>5</v>
      </c>
      <c r="C10" s="247" t="s">
        <v>1153</v>
      </c>
      <c r="E10">
        <v>4</v>
      </c>
      <c r="F10">
        <f>+B10*E10</f>
        <v>20</v>
      </c>
      <c r="G10">
        <v>7</v>
      </c>
      <c r="H10">
        <f>+F10*G10</f>
        <v>140</v>
      </c>
      <c r="I10">
        <v>5</v>
      </c>
      <c r="K10">
        <f>+H10*I10</f>
        <v>700</v>
      </c>
    </row>
    <row r="11" spans="1:11">
      <c r="A11" s="246"/>
      <c r="B11" s="246"/>
      <c r="C11" s="246"/>
    </row>
    <row r="13" spans="1:11">
      <c r="K13">
        <f>SUM(K2:K10)</f>
        <v>27946.400000000001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D28" sqref="D28"/>
    </sheetView>
  </sheetViews>
  <sheetFormatPr defaultRowHeight="14.5"/>
  <cols>
    <col min="1" max="1" width="46.90625" bestFit="1" customWidth="1"/>
    <col min="2" max="2" width="20.36328125" bestFit="1" customWidth="1"/>
  </cols>
  <sheetData>
    <row r="3" spans="1:2">
      <c r="A3" s="122" t="s">
        <v>822</v>
      </c>
      <c r="B3" s="123" t="s">
        <v>825</v>
      </c>
    </row>
    <row r="4" spans="1:2">
      <c r="A4" s="124" t="s">
        <v>792</v>
      </c>
      <c r="B4" s="130">
        <v>802354.54999999993</v>
      </c>
    </row>
    <row r="5" spans="1:2">
      <c r="A5" s="125" t="s">
        <v>793</v>
      </c>
      <c r="B5" s="131">
        <v>1516705.2899999998</v>
      </c>
    </row>
    <row r="6" spans="1:2">
      <c r="A6" s="125" t="s">
        <v>794</v>
      </c>
      <c r="B6" s="131">
        <v>101226.6</v>
      </c>
    </row>
    <row r="7" spans="1:2">
      <c r="A7" s="125" t="s">
        <v>795</v>
      </c>
      <c r="B7" s="131">
        <v>1035109.5200000001</v>
      </c>
    </row>
    <row r="8" spans="1:2">
      <c r="A8" s="125" t="s">
        <v>799</v>
      </c>
      <c r="B8" s="131">
        <v>23825.45</v>
      </c>
    </row>
    <row r="9" spans="1:2">
      <c r="A9" s="125" t="s">
        <v>803</v>
      </c>
      <c r="B9" s="131">
        <v>4042.2999999999997</v>
      </c>
    </row>
    <row r="10" spans="1:2">
      <c r="A10" s="125" t="s">
        <v>804</v>
      </c>
      <c r="B10" s="131">
        <v>1393.67</v>
      </c>
    </row>
    <row r="11" spans="1:2">
      <c r="A11" s="125" t="s">
        <v>811</v>
      </c>
      <c r="B11" s="131">
        <v>5774.41</v>
      </c>
    </row>
    <row r="12" spans="1:2">
      <c r="A12" s="125" t="s">
        <v>761</v>
      </c>
      <c r="B12" s="131">
        <v>237901.64</v>
      </c>
    </row>
    <row r="13" spans="1:2">
      <c r="A13" s="125" t="s">
        <v>763</v>
      </c>
      <c r="B13" s="131">
        <v>126322.28</v>
      </c>
    </row>
    <row r="14" spans="1:2">
      <c r="A14" s="125" t="s">
        <v>765</v>
      </c>
      <c r="B14" s="131">
        <v>398851.75</v>
      </c>
    </row>
    <row r="15" spans="1:2">
      <c r="A15" s="125" t="s">
        <v>476</v>
      </c>
      <c r="B15" s="131">
        <v>15407.65</v>
      </c>
    </row>
    <row r="16" spans="1:2">
      <c r="A16" s="125" t="s">
        <v>502</v>
      </c>
      <c r="B16" s="131">
        <v>29068.25</v>
      </c>
    </row>
    <row r="17" spans="1:2">
      <c r="A17" s="125" t="s">
        <v>812</v>
      </c>
      <c r="B17" s="131">
        <v>2772.45</v>
      </c>
    </row>
    <row r="18" spans="1:2">
      <c r="A18" s="125" t="s">
        <v>813</v>
      </c>
      <c r="B18" s="131">
        <v>183769.24</v>
      </c>
    </row>
    <row r="19" spans="1:2">
      <c r="A19" s="125" t="s">
        <v>814</v>
      </c>
      <c r="B19" s="131">
        <v>28116.11</v>
      </c>
    </row>
    <row r="20" spans="1:2">
      <c r="A20" s="125" t="s">
        <v>815</v>
      </c>
      <c r="B20" s="131">
        <v>175019.99999999997</v>
      </c>
    </row>
    <row r="21" spans="1:2">
      <c r="A21" s="125" t="s">
        <v>816</v>
      </c>
      <c r="B21" s="128">
        <v>36788.49</v>
      </c>
    </row>
    <row r="22" spans="1:2">
      <c r="A22" s="125" t="s">
        <v>818</v>
      </c>
      <c r="B22" s="128">
        <v>20913.32</v>
      </c>
    </row>
    <row r="23" spans="1:2">
      <c r="A23" s="125" t="s">
        <v>819</v>
      </c>
      <c r="B23" s="128">
        <v>9500.5299999999988</v>
      </c>
    </row>
    <row r="24" spans="1:2">
      <c r="A24" s="125" t="s">
        <v>823</v>
      </c>
      <c r="B24" s="128"/>
    </row>
    <row r="25" spans="1:2">
      <c r="A25" s="126" t="s">
        <v>824</v>
      </c>
      <c r="B25" s="129">
        <v>4754863.5000000019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3"/>
  <sheetViews>
    <sheetView topLeftCell="A26" workbookViewId="0">
      <selection activeCell="F37" sqref="F37"/>
    </sheetView>
  </sheetViews>
  <sheetFormatPr defaultRowHeight="14.5"/>
  <cols>
    <col min="1" max="1" width="34.1796875" bestFit="1" customWidth="1"/>
    <col min="2" max="2" width="21.81640625" bestFit="1" customWidth="1"/>
    <col min="3" max="3" width="14.453125" bestFit="1" customWidth="1"/>
  </cols>
  <sheetData>
    <row r="3" spans="1:2">
      <c r="A3" s="122" t="s">
        <v>822</v>
      </c>
      <c r="B3" s="127" t="s">
        <v>825</v>
      </c>
    </row>
    <row r="4" spans="1:2">
      <c r="A4" s="124" t="s">
        <v>770</v>
      </c>
      <c r="B4" s="127">
        <v>-553.54000000000008</v>
      </c>
    </row>
    <row r="5" spans="1:2">
      <c r="A5" s="125" t="s">
        <v>762</v>
      </c>
      <c r="B5" s="128">
        <v>-1138116.8999999999</v>
      </c>
    </row>
    <row r="6" spans="1:2">
      <c r="A6" s="125" t="s">
        <v>745</v>
      </c>
      <c r="B6" s="128">
        <v>-3417.8300000000017</v>
      </c>
    </row>
    <row r="7" spans="1:2">
      <c r="A7" s="125" t="s">
        <v>779</v>
      </c>
      <c r="B7" s="128">
        <v>-15891.35</v>
      </c>
    </row>
    <row r="8" spans="1:2">
      <c r="A8" s="125" t="s">
        <v>764</v>
      </c>
      <c r="B8" s="128">
        <v>-62016.130000000005</v>
      </c>
    </row>
    <row r="9" spans="1:2">
      <c r="A9" s="125" t="s">
        <v>766</v>
      </c>
      <c r="B9" s="128">
        <v>-196494.41</v>
      </c>
    </row>
    <row r="10" spans="1:2">
      <c r="A10" s="125" t="s">
        <v>588</v>
      </c>
      <c r="B10" s="128">
        <v>1210.5</v>
      </c>
    </row>
    <row r="11" spans="1:2">
      <c r="A11" s="125" t="s">
        <v>642</v>
      </c>
      <c r="B11" s="128">
        <v>-15876.33</v>
      </c>
    </row>
    <row r="12" spans="1:2">
      <c r="A12" s="125" t="s">
        <v>741</v>
      </c>
      <c r="B12" s="128">
        <v>-137850.76999999999</v>
      </c>
    </row>
    <row r="13" spans="1:2">
      <c r="A13" s="125" t="s">
        <v>756</v>
      </c>
      <c r="B13" s="128">
        <v>-4997.05</v>
      </c>
    </row>
    <row r="14" spans="1:2">
      <c r="A14" s="125" t="s">
        <v>594</v>
      </c>
      <c r="B14" s="128">
        <v>-182116.47</v>
      </c>
    </row>
    <row r="15" spans="1:2">
      <c r="A15" s="125" t="s">
        <v>757</v>
      </c>
      <c r="B15" s="128">
        <v>-649.11999999999989</v>
      </c>
    </row>
    <row r="16" spans="1:2">
      <c r="A16" s="125" t="s">
        <v>743</v>
      </c>
      <c r="B16" s="128">
        <v>-1979173.7999999998</v>
      </c>
    </row>
    <row r="17" spans="1:4">
      <c r="A17" s="126" t="s">
        <v>824</v>
      </c>
      <c r="B17" s="129">
        <v>-3735943.2</v>
      </c>
    </row>
    <row r="22" spans="1:4">
      <c r="A22" t="s">
        <v>822</v>
      </c>
      <c r="B22" t="s">
        <v>825</v>
      </c>
    </row>
    <row r="23" spans="1:4">
      <c r="A23" t="s">
        <v>770</v>
      </c>
      <c r="B23" s="99">
        <v>553.54000000000008</v>
      </c>
      <c r="D23">
        <v>-1</v>
      </c>
    </row>
    <row r="24" spans="1:4">
      <c r="A24" t="s">
        <v>762</v>
      </c>
      <c r="B24" s="99">
        <v>1138116.8999999999</v>
      </c>
    </row>
    <row r="26" spans="1:4">
      <c r="A26" t="s">
        <v>779</v>
      </c>
      <c r="B26" s="99">
        <v>15891.35</v>
      </c>
    </row>
    <row r="27" spans="1:4">
      <c r="A27" t="s">
        <v>764</v>
      </c>
      <c r="B27" s="99">
        <v>62016.130000000005</v>
      </c>
    </row>
    <row r="28" spans="1:4">
      <c r="A28" t="s">
        <v>766</v>
      </c>
      <c r="B28" s="99">
        <v>196494.41</v>
      </c>
    </row>
    <row r="29" spans="1:4">
      <c r="A29" t="s">
        <v>588</v>
      </c>
      <c r="B29" s="99">
        <v>-1210.5</v>
      </c>
    </row>
    <row r="30" spans="1:4">
      <c r="A30" t="s">
        <v>642</v>
      </c>
      <c r="B30" s="99">
        <v>15876.33</v>
      </c>
    </row>
    <row r="35" spans="1:6">
      <c r="C35" s="235"/>
    </row>
    <row r="36" spans="1:6">
      <c r="A36" t="s">
        <v>824</v>
      </c>
      <c r="B36" s="99">
        <v>3735943.2</v>
      </c>
      <c r="D36">
        <v>3735943.1999999993</v>
      </c>
      <c r="F36" s="100">
        <f>+B36-D36</f>
        <v>0</v>
      </c>
    </row>
    <row r="38" spans="1:6">
      <c r="A38" t="s">
        <v>741</v>
      </c>
      <c r="B38" s="99">
        <v>137850.76999999999</v>
      </c>
    </row>
    <row r="39" spans="1:6">
      <c r="A39" t="s">
        <v>594</v>
      </c>
      <c r="B39" s="99">
        <v>182116.47</v>
      </c>
    </row>
    <row r="40" spans="1:6">
      <c r="A40" t="s">
        <v>743</v>
      </c>
      <c r="B40" s="99">
        <v>1979173.7999999998</v>
      </c>
    </row>
    <row r="41" spans="1:6">
      <c r="A41" t="s">
        <v>756</v>
      </c>
      <c r="B41" s="99">
        <v>4997.05</v>
      </c>
    </row>
    <row r="42" spans="1:6">
      <c r="A42" t="s">
        <v>745</v>
      </c>
      <c r="B42" s="99">
        <v>3417.8300000000017</v>
      </c>
    </row>
    <row r="43" spans="1:6">
      <c r="A43" t="s">
        <v>757</v>
      </c>
      <c r="B43" s="99">
        <v>649.11999999999989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9"/>
  <sheetViews>
    <sheetView topLeftCell="A61" workbookViewId="0">
      <selection activeCell="G79" sqref="G79"/>
    </sheetView>
  </sheetViews>
  <sheetFormatPr defaultRowHeight="14.5"/>
  <cols>
    <col min="1" max="1" width="9.36328125" bestFit="1" customWidth="1"/>
    <col min="2" max="2" width="95.453125" bestFit="1" customWidth="1"/>
    <col min="3" max="3" width="18.6328125" bestFit="1" customWidth="1"/>
    <col min="4" max="4" width="18.6328125" customWidth="1"/>
    <col min="5" max="7" width="16.453125" bestFit="1" customWidth="1"/>
    <col min="8" max="27" width="9.08984375" bestFit="1"/>
  </cols>
  <sheetData>
    <row r="1" spans="1:7">
      <c r="A1" s="265" t="s">
        <v>0</v>
      </c>
      <c r="B1" s="265"/>
      <c r="C1" s="265"/>
      <c r="D1" s="265"/>
      <c r="E1" s="265"/>
      <c r="F1" s="265"/>
      <c r="G1" s="265"/>
    </row>
    <row r="2" spans="1:7">
      <c r="A2" s="265" t="s">
        <v>1</v>
      </c>
      <c r="B2" s="265"/>
      <c r="C2" s="265"/>
      <c r="D2" s="265"/>
      <c r="E2" s="265"/>
      <c r="F2" s="265"/>
      <c r="G2" s="265"/>
    </row>
    <row r="3" spans="1:7">
      <c r="A3" s="265" t="s">
        <v>2</v>
      </c>
      <c r="B3" s="265"/>
      <c r="C3" s="265"/>
      <c r="D3" s="265"/>
      <c r="E3" s="265"/>
      <c r="F3" s="265"/>
      <c r="G3" s="265"/>
    </row>
    <row r="4" spans="1:7">
      <c r="A4" s="265" t="s">
        <v>3</v>
      </c>
      <c r="B4" s="265"/>
      <c r="C4" s="265"/>
      <c r="D4" s="265"/>
      <c r="E4" s="265"/>
      <c r="F4" s="265"/>
      <c r="G4" s="265"/>
    </row>
    <row r="5" spans="1:7">
      <c r="A5" s="270" t="s">
        <v>4</v>
      </c>
      <c r="B5" s="270"/>
      <c r="C5" s="270"/>
      <c r="D5" s="270"/>
      <c r="E5" s="270"/>
      <c r="F5" s="265"/>
      <c r="G5" s="265"/>
    </row>
    <row r="6" spans="1:7">
      <c r="A6" s="2" t="s">
        <v>5</v>
      </c>
      <c r="B6" s="2" t="s">
        <v>6</v>
      </c>
      <c r="C6" s="2" t="s">
        <v>7</v>
      </c>
      <c r="D6" s="2" t="s">
        <v>733</v>
      </c>
      <c r="E6" s="2" t="s">
        <v>8</v>
      </c>
      <c r="F6" s="1" t="s">
        <v>9</v>
      </c>
      <c r="G6" s="1" t="s">
        <v>10</v>
      </c>
    </row>
    <row r="7" spans="1:7">
      <c r="A7">
        <v>12</v>
      </c>
      <c r="B7" t="s">
        <v>11</v>
      </c>
    </row>
    <row r="8" spans="1:7">
      <c r="A8" s="3">
        <v>12010</v>
      </c>
      <c r="B8" s="3" t="s">
        <v>12</v>
      </c>
      <c r="C8" s="3"/>
      <c r="D8" s="3"/>
      <c r="E8" s="3"/>
      <c r="F8" s="3"/>
      <c r="G8" s="3"/>
    </row>
    <row r="9" spans="1:7">
      <c r="A9">
        <v>1201001</v>
      </c>
      <c r="B9" t="s">
        <v>13</v>
      </c>
      <c r="C9" s="4"/>
      <c r="D9" s="4" t="s">
        <v>661</v>
      </c>
      <c r="E9" s="4">
        <v>117382.09</v>
      </c>
      <c r="F9" s="4">
        <v>0</v>
      </c>
      <c r="G9" s="4">
        <v>117382.09</v>
      </c>
    </row>
    <row r="10" spans="1:7">
      <c r="A10" s="3">
        <v>1201002</v>
      </c>
      <c r="B10" s="3" t="s">
        <v>14</v>
      </c>
      <c r="C10" s="5"/>
      <c r="D10" s="5" t="s">
        <v>661</v>
      </c>
      <c r="E10" s="5">
        <v>5805.6</v>
      </c>
      <c r="F10" s="5">
        <v>0</v>
      </c>
      <c r="G10" s="5">
        <v>5805.6</v>
      </c>
    </row>
    <row r="11" spans="1:7">
      <c r="A11">
        <v>1201004</v>
      </c>
      <c r="B11" t="s">
        <v>15</v>
      </c>
      <c r="C11" s="4"/>
      <c r="D11" s="4" t="s">
        <v>661</v>
      </c>
      <c r="E11" s="4">
        <v>13532.33</v>
      </c>
      <c r="F11" s="4">
        <v>0</v>
      </c>
      <c r="G11" s="4">
        <v>13532.33</v>
      </c>
    </row>
    <row r="12" spans="1:7">
      <c r="A12" s="3">
        <v>1201005</v>
      </c>
      <c r="B12" s="3" t="s">
        <v>16</v>
      </c>
      <c r="C12" s="5"/>
      <c r="D12" s="5" t="s">
        <v>661</v>
      </c>
      <c r="E12" s="5">
        <v>76483</v>
      </c>
      <c r="F12" s="5">
        <v>0</v>
      </c>
      <c r="G12" s="5">
        <v>76483</v>
      </c>
    </row>
    <row r="13" spans="1:7">
      <c r="A13">
        <v>1201008</v>
      </c>
      <c r="B13" t="s">
        <v>17</v>
      </c>
      <c r="C13" s="4"/>
      <c r="D13" s="4" t="s">
        <v>661</v>
      </c>
      <c r="E13" s="4">
        <v>8527.34</v>
      </c>
      <c r="F13" s="4">
        <v>0</v>
      </c>
      <c r="G13" s="4">
        <v>8527.34</v>
      </c>
    </row>
    <row r="14" spans="1:7">
      <c r="A14" s="3">
        <v>1201010</v>
      </c>
      <c r="B14" s="3" t="s">
        <v>18</v>
      </c>
      <c r="C14" s="5"/>
      <c r="D14" s="5" t="s">
        <v>661</v>
      </c>
      <c r="E14" s="5">
        <v>49227</v>
      </c>
      <c r="F14" s="5">
        <v>0</v>
      </c>
      <c r="G14" s="5">
        <v>49227</v>
      </c>
    </row>
    <row r="15" spans="1:7">
      <c r="A15" s="264" t="s">
        <v>19</v>
      </c>
      <c r="B15" s="265"/>
      <c r="C15" s="266"/>
      <c r="D15" s="6"/>
      <c r="E15" s="6">
        <v>270957.36</v>
      </c>
      <c r="F15" s="6">
        <v>0</v>
      </c>
      <c r="G15" s="6">
        <f>SUM(G9:G14)</f>
        <v>270957.36</v>
      </c>
    </row>
    <row r="16" spans="1:7">
      <c r="A16" s="3">
        <v>12020</v>
      </c>
      <c r="B16" s="3" t="s">
        <v>20</v>
      </c>
      <c r="C16" s="3"/>
      <c r="D16" s="3"/>
      <c r="E16" s="3"/>
      <c r="F16" s="3"/>
      <c r="G16" s="3"/>
    </row>
    <row r="17" spans="1:7">
      <c r="A17">
        <v>1202001</v>
      </c>
      <c r="B17" t="s">
        <v>21</v>
      </c>
      <c r="C17" s="4"/>
      <c r="D17" s="4" t="s">
        <v>665</v>
      </c>
      <c r="E17" s="4">
        <v>26602.82</v>
      </c>
      <c r="F17" s="4">
        <v>0</v>
      </c>
      <c r="G17" s="4">
        <v>26602.82</v>
      </c>
    </row>
    <row r="18" spans="1:7">
      <c r="A18" s="3">
        <v>1202002</v>
      </c>
      <c r="B18" s="3" t="s">
        <v>22</v>
      </c>
      <c r="C18" s="5"/>
      <c r="D18" s="5" t="s">
        <v>665</v>
      </c>
      <c r="E18" s="5">
        <v>111832.47</v>
      </c>
      <c r="F18" s="5">
        <v>0</v>
      </c>
      <c r="G18" s="5">
        <v>111832.47</v>
      </c>
    </row>
    <row r="19" spans="1:7">
      <c r="A19">
        <v>1202003</v>
      </c>
      <c r="B19" t="s">
        <v>23</v>
      </c>
      <c r="C19" s="4"/>
      <c r="D19" s="4" t="s">
        <v>665</v>
      </c>
      <c r="E19" s="4">
        <v>18341.38</v>
      </c>
      <c r="F19" s="4">
        <v>0</v>
      </c>
      <c r="G19" s="4">
        <v>18341.38</v>
      </c>
    </row>
    <row r="20" spans="1:7">
      <c r="A20" s="3">
        <v>1202004</v>
      </c>
      <c r="B20" s="3" t="s">
        <v>24</v>
      </c>
      <c r="C20" s="5"/>
      <c r="D20" s="5" t="s">
        <v>665</v>
      </c>
      <c r="E20" s="5">
        <v>5249.3</v>
      </c>
      <c r="F20" s="5">
        <v>0</v>
      </c>
      <c r="G20" s="5">
        <v>5249.3</v>
      </c>
    </row>
    <row r="21" spans="1:7">
      <c r="A21">
        <v>1202005</v>
      </c>
      <c r="B21" t="s">
        <v>25</v>
      </c>
      <c r="C21" s="4"/>
      <c r="D21" s="4" t="s">
        <v>665</v>
      </c>
      <c r="E21" s="4">
        <v>12949.74</v>
      </c>
      <c r="F21" s="4">
        <v>0</v>
      </c>
      <c r="G21" s="4">
        <v>12949.74</v>
      </c>
    </row>
    <row r="22" spans="1:7">
      <c r="A22" s="3">
        <v>1202007</v>
      </c>
      <c r="B22" s="3" t="s">
        <v>26</v>
      </c>
      <c r="C22" s="5"/>
      <c r="D22" s="5" t="s">
        <v>665</v>
      </c>
      <c r="E22" s="5">
        <v>3625.1</v>
      </c>
      <c r="F22" s="5">
        <v>0</v>
      </c>
      <c r="G22" s="5">
        <v>3625.1</v>
      </c>
    </row>
    <row r="23" spans="1:7">
      <c r="A23" s="264" t="s">
        <v>27</v>
      </c>
      <c r="B23" s="265"/>
      <c r="C23" s="266"/>
      <c r="D23" s="6"/>
      <c r="E23" s="6">
        <v>178600.81</v>
      </c>
      <c r="F23" s="6">
        <v>0</v>
      </c>
      <c r="G23" s="6">
        <f>SUM(G17:G22)</f>
        <v>178600.81</v>
      </c>
    </row>
    <row r="24" spans="1:7">
      <c r="A24" s="3">
        <v>12030</v>
      </c>
      <c r="B24" s="3" t="s">
        <v>28</v>
      </c>
      <c r="C24" s="3"/>
      <c r="D24" s="3"/>
      <c r="E24" s="3"/>
      <c r="F24" s="3"/>
      <c r="G24" s="3"/>
    </row>
    <row r="25" spans="1:7">
      <c r="A25">
        <v>1203001</v>
      </c>
      <c r="B25" t="s">
        <v>29</v>
      </c>
      <c r="C25" s="4"/>
      <c r="D25" s="61" t="s">
        <v>665</v>
      </c>
      <c r="E25" s="4">
        <v>88630.41</v>
      </c>
      <c r="F25" s="4">
        <v>0</v>
      </c>
      <c r="G25" s="4">
        <v>88630.41</v>
      </c>
    </row>
    <row r="26" spans="1:7">
      <c r="A26" s="3">
        <v>1203002</v>
      </c>
      <c r="B26" s="3" t="s">
        <v>30</v>
      </c>
      <c r="C26" s="5"/>
      <c r="D26" s="61" t="s">
        <v>665</v>
      </c>
      <c r="E26" s="5">
        <v>4097.79</v>
      </c>
      <c r="F26" s="5">
        <v>0</v>
      </c>
      <c r="G26" s="5">
        <v>4097.79</v>
      </c>
    </row>
    <row r="27" spans="1:7">
      <c r="A27" s="264" t="s">
        <v>31</v>
      </c>
      <c r="B27" s="265"/>
      <c r="C27" s="266"/>
      <c r="D27" s="6"/>
      <c r="E27" s="6">
        <v>92728.2</v>
      </c>
      <c r="F27" s="6">
        <v>0</v>
      </c>
      <c r="G27" s="6">
        <f>SUM(G25:G26)</f>
        <v>92728.2</v>
      </c>
    </row>
    <row r="28" spans="1:7">
      <c r="A28" s="267" t="s">
        <v>32</v>
      </c>
      <c r="B28" s="268"/>
      <c r="C28" s="269"/>
      <c r="D28" s="8"/>
      <c r="E28" s="8">
        <v>542286.37</v>
      </c>
      <c r="F28" s="8">
        <v>0</v>
      </c>
      <c r="G28" s="8">
        <f>+G15+G23+G27</f>
        <v>542286.37</v>
      </c>
    </row>
    <row r="30" spans="1:7">
      <c r="A30">
        <v>13</v>
      </c>
      <c r="B30" t="s">
        <v>33</v>
      </c>
    </row>
    <row r="31" spans="1:7">
      <c r="A31" s="3">
        <v>13010</v>
      </c>
      <c r="B31" s="3" t="s">
        <v>34</v>
      </c>
      <c r="C31" s="3"/>
      <c r="D31" s="3"/>
      <c r="E31" s="3"/>
      <c r="F31" s="3"/>
      <c r="G31" s="3"/>
    </row>
    <row r="32" spans="1:7">
      <c r="A32">
        <v>1301002</v>
      </c>
      <c r="B32" t="s">
        <v>35</v>
      </c>
      <c r="C32" s="4"/>
      <c r="D32" s="4" t="s">
        <v>671</v>
      </c>
      <c r="E32" s="4">
        <v>9614.32</v>
      </c>
      <c r="F32" s="4">
        <v>5774.41</v>
      </c>
      <c r="G32" s="4">
        <v>3839.91</v>
      </c>
    </row>
    <row r="33" spans="1:7">
      <c r="A33" s="267" t="s">
        <v>36</v>
      </c>
      <c r="B33" s="268"/>
      <c r="C33" s="269"/>
      <c r="D33" s="8"/>
      <c r="E33" s="8">
        <v>9614.32</v>
      </c>
      <c r="F33" s="8">
        <v>5774.41</v>
      </c>
      <c r="G33" s="7"/>
    </row>
    <row r="34" spans="1:7">
      <c r="A34">
        <v>13020</v>
      </c>
      <c r="B34" t="s">
        <v>37</v>
      </c>
    </row>
    <row r="35" spans="1:7">
      <c r="A35" s="3">
        <v>1302001</v>
      </c>
      <c r="B35" s="3" t="s">
        <v>38</v>
      </c>
      <c r="C35" s="5"/>
      <c r="D35" s="5" t="s">
        <v>673</v>
      </c>
      <c r="E35" s="5">
        <v>51641.4</v>
      </c>
      <c r="F35" s="5">
        <v>51641.4</v>
      </c>
      <c r="G35" s="5">
        <v>0</v>
      </c>
    </row>
    <row r="36" spans="1:7">
      <c r="A36" s="264" t="s">
        <v>39</v>
      </c>
      <c r="B36" s="265"/>
      <c r="C36" s="266"/>
      <c r="D36" s="6"/>
      <c r="E36" s="6">
        <v>51641.4</v>
      </c>
      <c r="F36" s="6">
        <v>51641.4</v>
      </c>
      <c r="G36" s="1"/>
    </row>
    <row r="37" spans="1:7">
      <c r="A37" s="3">
        <v>13030</v>
      </c>
      <c r="B37" s="3" t="s">
        <v>40</v>
      </c>
      <c r="C37" s="3"/>
      <c r="D37" s="3"/>
      <c r="E37" s="3"/>
      <c r="F37" s="3"/>
      <c r="G37" s="3"/>
    </row>
    <row r="38" spans="1:7">
      <c r="A38">
        <v>1303002</v>
      </c>
      <c r="B38" t="s">
        <v>41</v>
      </c>
      <c r="C38" s="4"/>
      <c r="D38" s="4" t="s">
        <v>681</v>
      </c>
      <c r="E38" s="4">
        <v>80555.72</v>
      </c>
      <c r="F38" s="4">
        <v>0</v>
      </c>
      <c r="G38" s="4">
        <v>80555.72</v>
      </c>
    </row>
    <row r="39" spans="1:7">
      <c r="A39" s="3">
        <v>1303004</v>
      </c>
      <c r="B39" s="3" t="s">
        <v>42</v>
      </c>
      <c r="C39" s="5"/>
      <c r="D39" s="5" t="s">
        <v>681</v>
      </c>
      <c r="E39" s="5">
        <v>29735.59</v>
      </c>
      <c r="F39" s="5">
        <v>0</v>
      </c>
      <c r="G39" s="5">
        <v>29735.59</v>
      </c>
    </row>
    <row r="40" spans="1:7">
      <c r="A40">
        <v>1303005</v>
      </c>
      <c r="B40" t="s">
        <v>43</v>
      </c>
      <c r="C40" s="4"/>
      <c r="D40" s="4" t="s">
        <v>681</v>
      </c>
      <c r="E40" s="4">
        <v>82499.38</v>
      </c>
      <c r="F40" s="4">
        <v>0</v>
      </c>
      <c r="G40" s="4">
        <v>82499.38</v>
      </c>
    </row>
    <row r="41" spans="1:7">
      <c r="A41" s="3">
        <v>1303006</v>
      </c>
      <c r="B41" s="3" t="s">
        <v>44</v>
      </c>
      <c r="C41" s="5"/>
      <c r="D41" s="5" t="s">
        <v>681</v>
      </c>
      <c r="E41" s="5">
        <v>283566.05</v>
      </c>
      <c r="F41" s="5">
        <v>141783.03</v>
      </c>
      <c r="G41" s="5">
        <v>141783.01999999999</v>
      </c>
    </row>
    <row r="42" spans="1:7">
      <c r="A42" s="264" t="s">
        <v>45</v>
      </c>
      <c r="B42" s="265"/>
      <c r="C42" s="266"/>
      <c r="D42" s="6"/>
      <c r="E42" s="6">
        <v>476356.74</v>
      </c>
      <c r="F42" s="6">
        <v>141783.03</v>
      </c>
      <c r="G42" s="1"/>
    </row>
    <row r="43" spans="1:7">
      <c r="A43" s="3">
        <v>13050</v>
      </c>
      <c r="B43" s="3" t="s">
        <v>46</v>
      </c>
      <c r="C43" s="3"/>
      <c r="D43" s="3"/>
      <c r="E43" s="3"/>
      <c r="F43" s="3"/>
      <c r="G43" s="3"/>
    </row>
    <row r="44" spans="1:7">
      <c r="A44">
        <v>1305001</v>
      </c>
      <c r="B44" t="s">
        <v>47</v>
      </c>
      <c r="C44" s="4"/>
      <c r="D44" s="4" t="s">
        <v>681</v>
      </c>
      <c r="E44" s="4">
        <v>90151.13</v>
      </c>
      <c r="F44" s="4">
        <v>0</v>
      </c>
      <c r="G44" s="4">
        <v>90151.13</v>
      </c>
    </row>
    <row r="45" spans="1:7">
      <c r="A45" s="3">
        <v>1305005</v>
      </c>
      <c r="B45" s="3" t="s">
        <v>48</v>
      </c>
      <c r="C45" s="5"/>
      <c r="D45" s="5" t="s">
        <v>681</v>
      </c>
      <c r="E45" s="5">
        <v>1183000</v>
      </c>
      <c r="F45" s="5">
        <v>783040.75</v>
      </c>
      <c r="G45" s="5">
        <v>399959.25</v>
      </c>
    </row>
    <row r="46" spans="1:7">
      <c r="A46">
        <v>1305008</v>
      </c>
      <c r="B46" t="s">
        <v>49</v>
      </c>
      <c r="C46" s="4"/>
      <c r="D46" s="4" t="s">
        <v>681</v>
      </c>
      <c r="E46" s="4">
        <v>376685.28</v>
      </c>
      <c r="F46" s="4">
        <v>208002.84</v>
      </c>
      <c r="G46" s="4">
        <v>168682.44</v>
      </c>
    </row>
    <row r="47" spans="1:7">
      <c r="A47" s="3">
        <v>1305011</v>
      </c>
      <c r="B47" s="3" t="s">
        <v>50</v>
      </c>
      <c r="C47" s="5"/>
      <c r="D47" s="5" t="s">
        <v>681</v>
      </c>
      <c r="E47" s="5">
        <v>5420.7</v>
      </c>
      <c r="F47" s="5">
        <v>0</v>
      </c>
      <c r="G47" s="5">
        <v>5420.7</v>
      </c>
    </row>
    <row r="48" spans="1:7">
      <c r="A48">
        <v>1305012</v>
      </c>
      <c r="B48" t="s">
        <v>51</v>
      </c>
      <c r="C48" s="4"/>
      <c r="D48" s="4" t="s">
        <v>681</v>
      </c>
      <c r="E48" s="4">
        <v>4135.45</v>
      </c>
      <c r="F48" s="4">
        <v>4135.45</v>
      </c>
      <c r="G48" s="4">
        <v>0</v>
      </c>
    </row>
    <row r="49" spans="1:7">
      <c r="A49" s="3">
        <v>1305013</v>
      </c>
      <c r="B49" s="3" t="s">
        <v>52</v>
      </c>
      <c r="C49" s="5"/>
      <c r="D49" s="5" t="s">
        <v>681</v>
      </c>
      <c r="E49" s="5">
        <v>37383.18</v>
      </c>
      <c r="F49" s="5">
        <v>0</v>
      </c>
      <c r="G49" s="5">
        <v>37383.18</v>
      </c>
    </row>
    <row r="50" spans="1:7">
      <c r="A50">
        <v>1305014</v>
      </c>
      <c r="B50" t="s">
        <v>53</v>
      </c>
      <c r="C50" s="4"/>
      <c r="D50" s="4" t="s">
        <v>681</v>
      </c>
      <c r="E50" s="4">
        <v>1200000</v>
      </c>
      <c r="F50" s="4">
        <v>600000</v>
      </c>
      <c r="G50" s="4">
        <v>600000</v>
      </c>
    </row>
    <row r="51" spans="1:7">
      <c r="A51" s="3">
        <v>1305015</v>
      </c>
      <c r="B51" s="3" t="s">
        <v>54</v>
      </c>
      <c r="C51" s="5"/>
      <c r="D51" s="5" t="s">
        <v>681</v>
      </c>
      <c r="E51" s="5">
        <v>256023</v>
      </c>
      <c r="F51" s="5">
        <v>143011.5</v>
      </c>
      <c r="G51" s="5">
        <v>113011.5</v>
      </c>
    </row>
    <row r="52" spans="1:7">
      <c r="A52" s="264" t="s">
        <v>55</v>
      </c>
      <c r="B52" s="265"/>
      <c r="C52" s="266"/>
      <c r="D52" s="6"/>
      <c r="E52" s="6">
        <v>3152798.74</v>
      </c>
      <c r="F52" s="6">
        <v>1738190.54</v>
      </c>
      <c r="G52" s="1"/>
    </row>
    <row r="53" spans="1:7">
      <c r="A53" s="3">
        <v>13060</v>
      </c>
      <c r="B53" s="3" t="s">
        <v>56</v>
      </c>
      <c r="C53" s="3"/>
      <c r="D53" s="3"/>
      <c r="E53" s="3"/>
      <c r="F53" s="3"/>
      <c r="G53" s="3"/>
    </row>
    <row r="54" spans="1:7">
      <c r="A54">
        <v>1306001</v>
      </c>
      <c r="B54" t="s">
        <v>57</v>
      </c>
      <c r="C54" s="4"/>
      <c r="D54" s="4" t="s">
        <v>681</v>
      </c>
      <c r="E54" s="4">
        <v>14356.3</v>
      </c>
      <c r="F54" s="4">
        <v>14356.3</v>
      </c>
      <c r="G54" s="4">
        <v>0</v>
      </c>
    </row>
    <row r="55" spans="1:7">
      <c r="A55" s="3">
        <v>1306002</v>
      </c>
      <c r="B55" s="3" t="s">
        <v>58</v>
      </c>
      <c r="C55" s="5"/>
      <c r="D55" s="5" t="s">
        <v>681</v>
      </c>
      <c r="E55" s="5">
        <v>25000</v>
      </c>
      <c r="F55" s="5">
        <v>15000</v>
      </c>
      <c r="G55" s="5">
        <v>10000</v>
      </c>
    </row>
    <row r="56" spans="1:7">
      <c r="A56" s="264" t="s">
        <v>59</v>
      </c>
      <c r="B56" s="265"/>
      <c r="C56" s="266"/>
      <c r="D56" s="6"/>
      <c r="E56" s="6">
        <v>39356.300000000003</v>
      </c>
      <c r="F56" s="6">
        <v>29356.3</v>
      </c>
      <c r="G56" s="1"/>
    </row>
    <row r="57" spans="1:7">
      <c r="A57" s="3">
        <v>13070</v>
      </c>
      <c r="B57" s="3" t="s">
        <v>60</v>
      </c>
      <c r="C57" s="3"/>
      <c r="D57" s="3"/>
      <c r="E57" s="3"/>
      <c r="F57" s="3"/>
      <c r="G57" s="3"/>
    </row>
    <row r="58" spans="1:7">
      <c r="A58">
        <v>1307001</v>
      </c>
      <c r="B58" t="s">
        <v>61</v>
      </c>
      <c r="C58" s="4"/>
      <c r="D58" s="4" t="s">
        <v>681</v>
      </c>
      <c r="E58" s="4">
        <v>12500</v>
      </c>
      <c r="F58" s="4">
        <v>12500</v>
      </c>
      <c r="G58" s="4">
        <v>0</v>
      </c>
    </row>
    <row r="59" spans="1:7">
      <c r="A59" s="3">
        <v>1307003</v>
      </c>
      <c r="B59" s="3" t="s">
        <v>62</v>
      </c>
      <c r="C59" s="5"/>
      <c r="D59" s="5" t="s">
        <v>681</v>
      </c>
      <c r="E59" s="5">
        <v>20000</v>
      </c>
      <c r="F59" s="5">
        <v>20000</v>
      </c>
      <c r="G59" s="5">
        <v>0</v>
      </c>
    </row>
    <row r="60" spans="1:7">
      <c r="A60">
        <v>1307004</v>
      </c>
      <c r="B60" t="s">
        <v>63</v>
      </c>
      <c r="C60" s="4"/>
      <c r="D60" s="4" t="s">
        <v>681</v>
      </c>
      <c r="E60" s="4">
        <v>29339.4</v>
      </c>
      <c r="F60" s="4">
        <v>0</v>
      </c>
      <c r="G60" s="4">
        <v>29339.4</v>
      </c>
    </row>
    <row r="61" spans="1:7">
      <c r="A61" s="3">
        <v>1307005</v>
      </c>
      <c r="B61" s="3" t="s">
        <v>64</v>
      </c>
      <c r="C61" s="5"/>
      <c r="D61" s="5" t="s">
        <v>681</v>
      </c>
      <c r="E61" s="5">
        <v>5000</v>
      </c>
      <c r="F61" s="5">
        <v>5000</v>
      </c>
      <c r="G61" s="5">
        <v>0</v>
      </c>
    </row>
    <row r="62" spans="1:7">
      <c r="A62">
        <v>1307006</v>
      </c>
      <c r="B62" t="s">
        <v>65</v>
      </c>
      <c r="C62" s="4"/>
      <c r="D62" s="4" t="s">
        <v>681</v>
      </c>
      <c r="E62" s="4">
        <v>15000</v>
      </c>
      <c r="F62" s="4">
        <v>10000</v>
      </c>
      <c r="G62" s="4">
        <v>5000</v>
      </c>
    </row>
    <row r="63" spans="1:7">
      <c r="A63" s="267" t="s">
        <v>66</v>
      </c>
      <c r="B63" s="268"/>
      <c r="C63" s="269"/>
      <c r="D63" s="8"/>
      <c r="E63" s="8">
        <v>81839.399999999994</v>
      </c>
      <c r="F63" s="8">
        <v>47500</v>
      </c>
      <c r="G63" s="7"/>
    </row>
    <row r="64" spans="1:7">
      <c r="A64">
        <v>13080</v>
      </c>
      <c r="B64" t="s">
        <v>67</v>
      </c>
    </row>
    <row r="65" spans="1:7">
      <c r="A65" s="3">
        <v>1308001</v>
      </c>
      <c r="B65" s="3" t="s">
        <v>68</v>
      </c>
      <c r="C65" s="5"/>
      <c r="D65" s="5" t="s">
        <v>681</v>
      </c>
      <c r="E65" s="5">
        <v>40400</v>
      </c>
      <c r="F65" s="5">
        <v>20200</v>
      </c>
      <c r="G65" s="5">
        <v>20200</v>
      </c>
    </row>
    <row r="66" spans="1:7">
      <c r="A66" s="264" t="s">
        <v>69</v>
      </c>
      <c r="B66" s="265"/>
      <c r="C66" s="266"/>
      <c r="D66" s="6"/>
      <c r="E66" s="6">
        <v>40400</v>
      </c>
      <c r="F66" s="6">
        <v>20200</v>
      </c>
      <c r="G66" s="1"/>
    </row>
    <row r="67" spans="1:7">
      <c r="A67" s="3">
        <v>13085</v>
      </c>
      <c r="B67" s="3" t="s">
        <v>70</v>
      </c>
      <c r="C67" s="3"/>
      <c r="D67" s="3"/>
      <c r="E67" s="3"/>
      <c r="F67" s="3"/>
      <c r="G67" s="3"/>
    </row>
    <row r="68" spans="1:7">
      <c r="A68">
        <v>1308502</v>
      </c>
      <c r="B68" t="s">
        <v>71</v>
      </c>
      <c r="C68" s="4"/>
      <c r="D68" s="4" t="s">
        <v>681</v>
      </c>
      <c r="E68" s="4">
        <v>9975.52</v>
      </c>
      <c r="F68" s="4">
        <v>0</v>
      </c>
      <c r="G68" s="4">
        <v>9975.52</v>
      </c>
    </row>
    <row r="69" spans="1:7">
      <c r="A69" s="3">
        <v>1308508</v>
      </c>
      <c r="B69" s="3" t="s">
        <v>72</v>
      </c>
      <c r="C69" s="5"/>
      <c r="D69" s="5" t="s">
        <v>681</v>
      </c>
      <c r="E69" s="5">
        <v>2264.41</v>
      </c>
      <c r="F69" s="5">
        <v>0</v>
      </c>
      <c r="G69" s="5">
        <v>2264.41</v>
      </c>
    </row>
    <row r="70" spans="1:7">
      <c r="A70">
        <v>1308509</v>
      </c>
      <c r="B70" t="s">
        <v>73</v>
      </c>
      <c r="C70" s="4"/>
      <c r="D70" s="4" t="s">
        <v>681</v>
      </c>
      <c r="E70" s="4">
        <v>7500.62</v>
      </c>
      <c r="F70" s="4">
        <v>0</v>
      </c>
      <c r="G70" s="4">
        <v>7500.62</v>
      </c>
    </row>
    <row r="71" spans="1:7">
      <c r="A71" s="3">
        <v>1308510</v>
      </c>
      <c r="B71" s="3" t="s">
        <v>74</v>
      </c>
      <c r="C71" s="5"/>
      <c r="D71" s="5" t="s">
        <v>681</v>
      </c>
      <c r="E71" s="5">
        <v>42505.21</v>
      </c>
      <c r="F71" s="5">
        <v>23471.06</v>
      </c>
      <c r="G71" s="5">
        <v>19034.150000000001</v>
      </c>
    </row>
    <row r="72" spans="1:7">
      <c r="A72">
        <v>1308514</v>
      </c>
      <c r="B72" t="s">
        <v>75</v>
      </c>
      <c r="C72" s="4"/>
      <c r="D72" s="4" t="s">
        <v>681</v>
      </c>
      <c r="E72" s="4">
        <v>372.69</v>
      </c>
      <c r="F72" s="4">
        <v>372.69</v>
      </c>
      <c r="G72" s="4">
        <v>0</v>
      </c>
    </row>
    <row r="73" spans="1:7">
      <c r="A73" s="3">
        <v>1308515</v>
      </c>
      <c r="B73" s="3" t="s">
        <v>76</v>
      </c>
      <c r="C73" s="5"/>
      <c r="D73" s="5" t="s">
        <v>681</v>
      </c>
      <c r="E73" s="5">
        <v>2616.8200000000002</v>
      </c>
      <c r="F73" s="5">
        <v>0</v>
      </c>
      <c r="G73" s="5">
        <v>2616.8200000000002</v>
      </c>
    </row>
    <row r="74" spans="1:7">
      <c r="A74" s="264" t="s">
        <v>77</v>
      </c>
      <c r="B74" s="265"/>
      <c r="C74" s="266"/>
      <c r="D74" s="6"/>
      <c r="E74" s="6">
        <v>65235.27</v>
      </c>
      <c r="F74" s="6">
        <v>23843.75</v>
      </c>
      <c r="G74" s="1"/>
    </row>
    <row r="75" spans="1:7">
      <c r="A75" s="3">
        <v>13090</v>
      </c>
      <c r="B75" s="3" t="s">
        <v>78</v>
      </c>
      <c r="C75" s="3"/>
      <c r="D75" s="3"/>
      <c r="E75" s="3"/>
      <c r="F75" s="3"/>
      <c r="G75" s="3"/>
    </row>
    <row r="76" spans="1:7">
      <c r="A76">
        <v>1309001</v>
      </c>
      <c r="B76" t="s">
        <v>79</v>
      </c>
      <c r="C76" s="4"/>
      <c r="D76" s="4" t="s">
        <v>681</v>
      </c>
      <c r="E76" s="4">
        <v>95619.57</v>
      </c>
      <c r="F76" s="4">
        <v>0</v>
      </c>
      <c r="G76" s="4">
        <v>95619.57</v>
      </c>
    </row>
    <row r="77" spans="1:7">
      <c r="A77" s="267" t="s">
        <v>80</v>
      </c>
      <c r="B77" s="268"/>
      <c r="C77" s="269"/>
      <c r="D77" s="8"/>
      <c r="E77" s="8">
        <v>95619.57</v>
      </c>
      <c r="F77" s="8">
        <v>0</v>
      </c>
      <c r="G77" s="7"/>
    </row>
    <row r="78" spans="1:7">
      <c r="A78">
        <v>13100</v>
      </c>
      <c r="B78" t="s">
        <v>81</v>
      </c>
    </row>
    <row r="79" spans="1:7">
      <c r="A79" s="3">
        <v>1310001</v>
      </c>
      <c r="B79" s="3" t="s">
        <v>82</v>
      </c>
      <c r="C79" s="5"/>
      <c r="D79" s="5" t="s">
        <v>674</v>
      </c>
      <c r="E79" s="5">
        <v>20396.5</v>
      </c>
      <c r="F79" s="5">
        <v>0</v>
      </c>
      <c r="G79" s="5">
        <v>20396.5</v>
      </c>
    </row>
    <row r="80" spans="1:7">
      <c r="A80">
        <v>1310003</v>
      </c>
      <c r="B80" t="s">
        <v>83</v>
      </c>
      <c r="C80" s="4"/>
      <c r="D80" s="4" t="s">
        <v>674</v>
      </c>
      <c r="E80" s="4">
        <v>385.97</v>
      </c>
      <c r="F80" s="4">
        <v>0</v>
      </c>
      <c r="G80" s="4">
        <v>385.97</v>
      </c>
    </row>
    <row r="81" spans="1:7">
      <c r="A81" s="3">
        <v>1310004</v>
      </c>
      <c r="B81" s="3" t="s">
        <v>84</v>
      </c>
      <c r="C81" s="5"/>
      <c r="D81" s="5" t="s">
        <v>674</v>
      </c>
      <c r="E81" s="5">
        <v>871.96</v>
      </c>
      <c r="F81" s="5">
        <v>871.96</v>
      </c>
      <c r="G81" s="5">
        <v>0</v>
      </c>
    </row>
    <row r="82" spans="1:7">
      <c r="A82">
        <v>1310005</v>
      </c>
      <c r="B82" t="s">
        <v>85</v>
      </c>
      <c r="C82" s="4"/>
      <c r="D82" s="4" t="s">
        <v>674</v>
      </c>
      <c r="E82" s="4">
        <v>7921.91</v>
      </c>
      <c r="F82" s="4">
        <v>11703.59</v>
      </c>
      <c r="G82" s="4">
        <v>-3781.68</v>
      </c>
    </row>
    <row r="83" spans="1:7">
      <c r="A83" s="3">
        <v>1310006</v>
      </c>
      <c r="B83" s="3" t="s">
        <v>86</v>
      </c>
      <c r="C83" s="5"/>
      <c r="D83" s="5" t="s">
        <v>674</v>
      </c>
      <c r="E83" s="5">
        <v>2161.63</v>
      </c>
      <c r="F83" s="5">
        <v>295.82</v>
      </c>
      <c r="G83" s="5">
        <v>1865.81</v>
      </c>
    </row>
    <row r="84" spans="1:7">
      <c r="A84">
        <v>1310008</v>
      </c>
      <c r="B84" t="s">
        <v>87</v>
      </c>
      <c r="C84" s="4"/>
      <c r="D84" s="4" t="s">
        <v>674</v>
      </c>
      <c r="E84" s="4">
        <v>6015</v>
      </c>
      <c r="F84" s="4">
        <v>0</v>
      </c>
      <c r="G84" s="4">
        <v>6015</v>
      </c>
    </row>
    <row r="85" spans="1:7">
      <c r="A85" s="267" t="s">
        <v>88</v>
      </c>
      <c r="B85" s="268"/>
      <c r="C85" s="269"/>
      <c r="D85" s="8"/>
      <c r="E85" s="8">
        <v>37752.97</v>
      </c>
      <c r="F85" s="8">
        <v>12871.37</v>
      </c>
      <c r="G85" s="7"/>
    </row>
    <row r="86" spans="1:7">
      <c r="A86">
        <v>13110</v>
      </c>
      <c r="B86" t="s">
        <v>89</v>
      </c>
    </row>
    <row r="87" spans="1:7">
      <c r="A87" s="3">
        <v>1311003</v>
      </c>
      <c r="B87" s="3" t="s">
        <v>90</v>
      </c>
      <c r="C87" s="5"/>
      <c r="D87" s="5" t="s">
        <v>676</v>
      </c>
      <c r="E87" s="5">
        <v>1809.87</v>
      </c>
      <c r="F87" s="5">
        <v>200</v>
      </c>
      <c r="G87" s="5">
        <v>1609.87</v>
      </c>
    </row>
    <row r="88" spans="1:7">
      <c r="A88">
        <v>1311005</v>
      </c>
      <c r="B88" t="s">
        <v>91</v>
      </c>
      <c r="C88" s="4"/>
      <c r="D88" s="4" t="s">
        <v>677</v>
      </c>
      <c r="E88" s="4">
        <v>629070.79</v>
      </c>
      <c r="F88" s="4">
        <v>453480.85</v>
      </c>
      <c r="G88" s="4">
        <v>175589.94</v>
      </c>
    </row>
    <row r="89" spans="1:7">
      <c r="A89" s="3">
        <v>1311007</v>
      </c>
      <c r="B89" s="3" t="s">
        <v>92</v>
      </c>
      <c r="C89" s="5"/>
      <c r="D89" s="5" t="s">
        <v>677</v>
      </c>
      <c r="E89" s="5">
        <v>6678.19</v>
      </c>
      <c r="F89" s="5">
        <v>6678.19</v>
      </c>
      <c r="G89" s="5">
        <v>0</v>
      </c>
    </row>
    <row r="90" spans="1:7">
      <c r="A90">
        <v>1311008</v>
      </c>
      <c r="B90" t="s">
        <v>93</v>
      </c>
      <c r="C90" s="4"/>
      <c r="D90" s="4" t="s">
        <v>675</v>
      </c>
      <c r="E90" s="4">
        <v>9771.18</v>
      </c>
      <c r="F90" s="4">
        <v>3871.18</v>
      </c>
      <c r="G90" s="4">
        <v>5900</v>
      </c>
    </row>
    <row r="91" spans="1:7">
      <c r="A91" s="3">
        <v>1311009</v>
      </c>
      <c r="B91" s="3" t="s">
        <v>94</v>
      </c>
      <c r="C91" s="5"/>
      <c r="D91" s="5" t="s">
        <v>677</v>
      </c>
      <c r="E91" s="5">
        <v>2479.94</v>
      </c>
      <c r="F91" s="5">
        <v>0</v>
      </c>
      <c r="G91" s="5">
        <v>2479.94</v>
      </c>
    </row>
    <row r="92" spans="1:7">
      <c r="A92">
        <v>1311010</v>
      </c>
      <c r="B92" t="s">
        <v>95</v>
      </c>
      <c r="C92" s="4"/>
      <c r="D92" s="4" t="s">
        <v>678</v>
      </c>
      <c r="E92" s="4">
        <v>7029.37</v>
      </c>
      <c r="F92" s="4">
        <v>0</v>
      </c>
      <c r="G92" s="4">
        <v>7029.37</v>
      </c>
    </row>
    <row r="93" spans="1:7">
      <c r="A93" s="3">
        <v>1311011</v>
      </c>
      <c r="B93" s="3" t="s">
        <v>96</v>
      </c>
      <c r="C93" s="5"/>
      <c r="D93" s="5" t="s">
        <v>676</v>
      </c>
      <c r="E93" s="5">
        <v>13600.91</v>
      </c>
      <c r="F93" s="5">
        <v>8370</v>
      </c>
      <c r="G93" s="5">
        <v>5230.91</v>
      </c>
    </row>
    <row r="94" spans="1:7">
      <c r="A94" s="264" t="s">
        <v>97</v>
      </c>
      <c r="B94" s="265"/>
      <c r="C94" s="266"/>
      <c r="D94" s="6"/>
      <c r="E94" s="6">
        <v>670440.25</v>
      </c>
      <c r="F94" s="6">
        <v>472600.22</v>
      </c>
      <c r="G94" s="1"/>
    </row>
    <row r="95" spans="1:7">
      <c r="A95" s="3">
        <v>13120</v>
      </c>
      <c r="B95" s="3" t="s">
        <v>98</v>
      </c>
      <c r="C95" s="3"/>
      <c r="D95" s="3"/>
      <c r="E95" s="3"/>
      <c r="F95" s="3"/>
      <c r="G95" s="3"/>
    </row>
    <row r="96" spans="1:7">
      <c r="A96">
        <v>1312001</v>
      </c>
      <c r="B96" t="s">
        <v>99</v>
      </c>
      <c r="C96" s="4"/>
      <c r="D96" s="4" t="s">
        <v>674</v>
      </c>
      <c r="E96" s="4">
        <v>1547.9</v>
      </c>
      <c r="F96" s="4">
        <v>1547.9</v>
      </c>
      <c r="G96" s="4">
        <v>0</v>
      </c>
    </row>
    <row r="97" spans="1:7">
      <c r="A97" s="3">
        <v>1312003</v>
      </c>
      <c r="B97" s="3" t="s">
        <v>100</v>
      </c>
      <c r="C97" s="5"/>
      <c r="D97" s="5" t="s">
        <v>674</v>
      </c>
      <c r="E97" s="5">
        <v>417</v>
      </c>
      <c r="F97" s="5">
        <v>0</v>
      </c>
      <c r="G97" s="5">
        <v>417</v>
      </c>
    </row>
    <row r="98" spans="1:7">
      <c r="A98" s="264" t="s">
        <v>101</v>
      </c>
      <c r="B98" s="265"/>
      <c r="C98" s="266"/>
      <c r="D98" s="6"/>
      <c r="E98" s="6">
        <v>1964.9</v>
      </c>
      <c r="F98" s="6">
        <v>1547.9</v>
      </c>
      <c r="G98" s="1"/>
    </row>
    <row r="99" spans="1:7">
      <c r="A99" s="3">
        <v>13150</v>
      </c>
      <c r="B99" s="3" t="s">
        <v>102</v>
      </c>
      <c r="C99" s="3"/>
      <c r="D99" s="3"/>
      <c r="E99" s="3"/>
      <c r="F99" s="3"/>
      <c r="G99" s="3"/>
    </row>
    <row r="100" spans="1:7">
      <c r="A100">
        <v>1315001</v>
      </c>
      <c r="B100" t="s">
        <v>103</v>
      </c>
      <c r="C100" s="4"/>
      <c r="D100" s="4" t="s">
        <v>684</v>
      </c>
      <c r="E100" s="4">
        <v>2802.93</v>
      </c>
      <c r="F100" s="4">
        <v>2036.58</v>
      </c>
      <c r="G100" s="4">
        <v>766.35</v>
      </c>
    </row>
    <row r="101" spans="1:7">
      <c r="A101" s="3">
        <v>1315003</v>
      </c>
      <c r="B101" s="3" t="s">
        <v>104</v>
      </c>
      <c r="C101" s="5"/>
      <c r="D101" s="5" t="s">
        <v>684</v>
      </c>
      <c r="E101" s="5">
        <v>568.5</v>
      </c>
      <c r="F101" s="5">
        <v>0</v>
      </c>
      <c r="G101" s="5">
        <v>568.5</v>
      </c>
    </row>
    <row r="102" spans="1:7">
      <c r="A102">
        <v>1315004</v>
      </c>
      <c r="B102" t="s">
        <v>105</v>
      </c>
      <c r="C102" s="4"/>
      <c r="D102" s="4" t="s">
        <v>684</v>
      </c>
      <c r="E102" s="4">
        <v>134.85</v>
      </c>
      <c r="F102" s="4">
        <v>0</v>
      </c>
      <c r="G102" s="4">
        <v>134.85</v>
      </c>
    </row>
    <row r="103" spans="1:7">
      <c r="A103" s="267" t="s">
        <v>106</v>
      </c>
      <c r="B103" s="268"/>
      <c r="C103" s="269"/>
      <c r="D103" s="8"/>
      <c r="E103" s="8">
        <v>3506.28</v>
      </c>
      <c r="F103" s="8">
        <v>2036.58</v>
      </c>
      <c r="G103" s="7"/>
    </row>
    <row r="104" spans="1:7">
      <c r="A104">
        <v>13151</v>
      </c>
      <c r="B104" t="s">
        <v>107</v>
      </c>
    </row>
    <row r="105" spans="1:7">
      <c r="A105" s="3">
        <v>1315101</v>
      </c>
      <c r="B105" s="3" t="s">
        <v>108</v>
      </c>
      <c r="C105" s="5"/>
      <c r="D105" s="5" t="s">
        <v>684</v>
      </c>
      <c r="E105" s="5">
        <v>206166.77</v>
      </c>
      <c r="F105" s="5">
        <v>198978.3</v>
      </c>
      <c r="G105" s="5">
        <v>7188.47</v>
      </c>
    </row>
    <row r="106" spans="1:7">
      <c r="A106">
        <v>1315104</v>
      </c>
      <c r="B106" t="s">
        <v>109</v>
      </c>
      <c r="C106" s="4"/>
      <c r="D106" s="4" t="s">
        <v>684</v>
      </c>
      <c r="E106" s="4">
        <v>10258.1</v>
      </c>
      <c r="F106" s="4">
        <v>10285.89</v>
      </c>
      <c r="G106" s="4">
        <v>-27.79</v>
      </c>
    </row>
    <row r="107" spans="1:7">
      <c r="A107" s="267" t="s">
        <v>110</v>
      </c>
      <c r="B107" s="268"/>
      <c r="C107" s="269"/>
      <c r="D107" s="8"/>
      <c r="E107" s="8">
        <v>216424.87</v>
      </c>
      <c r="F107" s="8">
        <v>209264.19</v>
      </c>
      <c r="G107" s="7"/>
    </row>
    <row r="108" spans="1:7">
      <c r="A108">
        <v>13152</v>
      </c>
      <c r="B108" t="s">
        <v>111</v>
      </c>
    </row>
    <row r="109" spans="1:7">
      <c r="A109" s="3">
        <v>1315201</v>
      </c>
      <c r="B109" s="3" t="s">
        <v>112</v>
      </c>
      <c r="C109" s="5"/>
      <c r="D109" s="5" t="s">
        <v>684</v>
      </c>
      <c r="E109" s="5">
        <v>2993.79</v>
      </c>
      <c r="F109" s="5">
        <v>2902.77</v>
      </c>
      <c r="G109" s="5">
        <v>91.02</v>
      </c>
    </row>
    <row r="110" spans="1:7">
      <c r="A110" s="264" t="s">
        <v>113</v>
      </c>
      <c r="B110" s="265"/>
      <c r="C110" s="266"/>
      <c r="D110" s="6"/>
      <c r="E110" s="6">
        <v>2993.79</v>
      </c>
      <c r="F110" s="6">
        <v>2902.77</v>
      </c>
      <c r="G110" s="1"/>
    </row>
    <row r="111" spans="1:7">
      <c r="A111" s="3">
        <v>13153</v>
      </c>
      <c r="B111" s="3" t="s">
        <v>114</v>
      </c>
      <c r="C111" s="3"/>
      <c r="D111" s="3"/>
      <c r="E111" s="3"/>
      <c r="F111" s="3"/>
      <c r="G111" s="3"/>
    </row>
    <row r="112" spans="1:7">
      <c r="A112">
        <v>1315301</v>
      </c>
      <c r="B112" t="s">
        <v>115</v>
      </c>
      <c r="C112" s="4"/>
      <c r="D112" s="4" t="s">
        <v>684</v>
      </c>
      <c r="E112" s="4">
        <v>5896.44</v>
      </c>
      <c r="F112" s="4">
        <v>4994.59</v>
      </c>
      <c r="G112" s="4">
        <v>901.85</v>
      </c>
    </row>
    <row r="113" spans="1:7">
      <c r="A113" s="267" t="s">
        <v>116</v>
      </c>
      <c r="B113" s="268"/>
      <c r="C113" s="269"/>
      <c r="D113" s="8"/>
      <c r="E113" s="8">
        <v>5896.44</v>
      </c>
      <c r="F113" s="8">
        <v>4994.59</v>
      </c>
      <c r="G113" s="7"/>
    </row>
    <row r="114" spans="1:7">
      <c r="A114">
        <v>13154</v>
      </c>
      <c r="B114" t="s">
        <v>117</v>
      </c>
    </row>
    <row r="115" spans="1:7">
      <c r="A115" s="3">
        <v>1315401</v>
      </c>
      <c r="B115" s="3" t="s">
        <v>118</v>
      </c>
      <c r="C115" s="5"/>
      <c r="D115" s="5" t="s">
        <v>684</v>
      </c>
      <c r="E115" s="5">
        <v>823.22</v>
      </c>
      <c r="F115" s="5">
        <v>823.23</v>
      </c>
      <c r="G115" s="5">
        <v>-0.01</v>
      </c>
    </row>
    <row r="116" spans="1:7">
      <c r="A116" s="264" t="s">
        <v>119</v>
      </c>
      <c r="B116" s="265"/>
      <c r="C116" s="266"/>
      <c r="D116" s="6"/>
      <c r="E116" s="6">
        <v>823.22</v>
      </c>
      <c r="F116" s="6">
        <v>823.23</v>
      </c>
      <c r="G116" s="1"/>
    </row>
    <row r="117" spans="1:7">
      <c r="A117" s="3">
        <v>13155</v>
      </c>
      <c r="B117" s="3" t="s">
        <v>120</v>
      </c>
      <c r="C117" s="3"/>
      <c r="D117" s="3"/>
      <c r="E117" s="3"/>
      <c r="F117" s="3"/>
      <c r="G117" s="3"/>
    </row>
    <row r="118" spans="1:7">
      <c r="A118">
        <v>1315501</v>
      </c>
      <c r="B118" t="s">
        <v>120</v>
      </c>
      <c r="C118" s="4"/>
      <c r="D118" s="4" t="s">
        <v>684</v>
      </c>
      <c r="E118" s="4">
        <v>6285.88</v>
      </c>
      <c r="F118" s="4">
        <v>6308.49</v>
      </c>
      <c r="G118" s="4">
        <v>-22.61</v>
      </c>
    </row>
    <row r="119" spans="1:7">
      <c r="A119" s="267" t="s">
        <v>121</v>
      </c>
      <c r="B119" s="268"/>
      <c r="C119" s="269"/>
      <c r="D119" s="8"/>
      <c r="E119" s="8">
        <v>6285.88</v>
      </c>
      <c r="F119" s="8">
        <v>6308.49</v>
      </c>
      <c r="G119" s="7"/>
    </row>
    <row r="120" spans="1:7">
      <c r="A120">
        <v>13156</v>
      </c>
      <c r="B120" t="s">
        <v>122</v>
      </c>
    </row>
    <row r="121" spans="1:7">
      <c r="A121" s="3">
        <v>1315601</v>
      </c>
      <c r="B121" s="3" t="s">
        <v>123</v>
      </c>
      <c r="C121" s="5"/>
      <c r="D121" s="5" t="s">
        <v>684</v>
      </c>
      <c r="E121" s="5">
        <v>10969.45</v>
      </c>
      <c r="F121" s="5">
        <v>10494.07</v>
      </c>
      <c r="G121" s="5">
        <v>475.38</v>
      </c>
    </row>
    <row r="122" spans="1:7">
      <c r="A122">
        <v>1315602</v>
      </c>
      <c r="B122" t="s">
        <v>124</v>
      </c>
      <c r="C122" s="4"/>
      <c r="D122" s="4" t="s">
        <v>684</v>
      </c>
      <c r="E122" s="4">
        <v>1035.01</v>
      </c>
      <c r="F122" s="4">
        <v>961.35</v>
      </c>
      <c r="G122" s="4">
        <v>73.66</v>
      </c>
    </row>
    <row r="123" spans="1:7">
      <c r="A123" s="267" t="s">
        <v>125</v>
      </c>
      <c r="B123" s="268"/>
      <c r="C123" s="269"/>
      <c r="D123" s="8"/>
      <c r="E123" s="8">
        <v>12004.46</v>
      </c>
      <c r="F123" s="8">
        <v>11455.42</v>
      </c>
      <c r="G123" s="7"/>
    </row>
    <row r="124" spans="1:7">
      <c r="A124">
        <v>13157</v>
      </c>
      <c r="B124" t="s">
        <v>126</v>
      </c>
    </row>
    <row r="125" spans="1:7">
      <c r="A125" s="3">
        <v>1315701</v>
      </c>
      <c r="B125" s="3" t="s">
        <v>127</v>
      </c>
      <c r="C125" s="5"/>
      <c r="D125" s="5" t="s">
        <v>684</v>
      </c>
      <c r="E125" s="5">
        <v>1027.8599999999999</v>
      </c>
      <c r="F125" s="5">
        <v>934.32</v>
      </c>
      <c r="G125" s="5">
        <v>93.54</v>
      </c>
    </row>
    <row r="126" spans="1:7">
      <c r="A126">
        <v>1315702</v>
      </c>
      <c r="B126" t="s">
        <v>128</v>
      </c>
      <c r="C126" s="4"/>
      <c r="D126" s="4" t="s">
        <v>684</v>
      </c>
      <c r="E126" s="4">
        <v>1364.76</v>
      </c>
      <c r="F126" s="4">
        <v>1072.55</v>
      </c>
      <c r="G126" s="4">
        <v>292.20999999999998</v>
      </c>
    </row>
    <row r="127" spans="1:7">
      <c r="A127" s="267" t="s">
        <v>129</v>
      </c>
      <c r="B127" s="268"/>
      <c r="C127" s="269"/>
      <c r="D127" s="8"/>
      <c r="E127" s="8">
        <v>2392.62</v>
      </c>
      <c r="F127" s="8">
        <v>2006.87</v>
      </c>
      <c r="G127" s="7"/>
    </row>
    <row r="128" spans="1:7">
      <c r="A128">
        <v>13160</v>
      </c>
      <c r="B128" t="s">
        <v>130</v>
      </c>
    </row>
    <row r="129" spans="1:7">
      <c r="A129" s="3">
        <v>1316001</v>
      </c>
      <c r="B129" s="3" t="s">
        <v>131</v>
      </c>
      <c r="C129" s="5"/>
      <c r="D129" s="5" t="s">
        <v>685</v>
      </c>
      <c r="E129" s="5">
        <v>513029.96</v>
      </c>
      <c r="F129" s="5">
        <v>507568.21</v>
      </c>
      <c r="G129" s="5">
        <v>5461.75</v>
      </c>
    </row>
    <row r="130" spans="1:7">
      <c r="A130">
        <v>1316002</v>
      </c>
      <c r="B130" t="s">
        <v>132</v>
      </c>
      <c r="C130" s="4"/>
      <c r="D130" s="4" t="s">
        <v>685</v>
      </c>
      <c r="E130" s="4">
        <v>858.09</v>
      </c>
      <c r="F130" s="4">
        <v>879.98</v>
      </c>
      <c r="G130" s="4">
        <v>-21.89</v>
      </c>
    </row>
    <row r="131" spans="1:7">
      <c r="A131" s="3">
        <v>1316003</v>
      </c>
      <c r="B131" s="3" t="s">
        <v>133</v>
      </c>
      <c r="C131" s="5"/>
      <c r="D131" s="5" t="s">
        <v>685</v>
      </c>
      <c r="E131" s="5">
        <v>88470.78</v>
      </c>
      <c r="F131" s="5">
        <v>50135.58</v>
      </c>
      <c r="G131" s="5">
        <v>38335.199999999997</v>
      </c>
    </row>
    <row r="132" spans="1:7">
      <c r="A132">
        <v>1316004</v>
      </c>
      <c r="B132" t="s">
        <v>134</v>
      </c>
      <c r="C132" s="4"/>
      <c r="D132" s="4" t="s">
        <v>685</v>
      </c>
      <c r="E132" s="4">
        <v>131179.51</v>
      </c>
      <c r="F132" s="4">
        <v>110105</v>
      </c>
      <c r="G132" s="4">
        <v>21074.51</v>
      </c>
    </row>
    <row r="133" spans="1:7">
      <c r="A133" s="3">
        <v>1316005</v>
      </c>
      <c r="B133" s="3" t="s">
        <v>135</v>
      </c>
      <c r="C133" s="5"/>
      <c r="D133" s="5" t="s">
        <v>685</v>
      </c>
      <c r="E133" s="5">
        <v>11809.47</v>
      </c>
      <c r="F133" s="5">
        <v>11312.84</v>
      </c>
      <c r="G133" s="5">
        <v>496.63</v>
      </c>
    </row>
    <row r="134" spans="1:7">
      <c r="A134">
        <v>1316006</v>
      </c>
      <c r="B134" t="s">
        <v>136</v>
      </c>
      <c r="C134" s="4"/>
      <c r="D134" s="4" t="s">
        <v>685</v>
      </c>
      <c r="E134" s="4">
        <v>4820.4799999999996</v>
      </c>
      <c r="F134" s="4">
        <v>4571.3599999999997</v>
      </c>
      <c r="G134" s="4">
        <v>249.12</v>
      </c>
    </row>
    <row r="135" spans="1:7">
      <c r="A135" s="3">
        <v>1316007</v>
      </c>
      <c r="B135" s="3" t="s">
        <v>137</v>
      </c>
      <c r="C135" s="5"/>
      <c r="D135" s="5" t="s">
        <v>685</v>
      </c>
      <c r="E135" s="5">
        <v>12058.62</v>
      </c>
      <c r="F135" s="5">
        <v>3034.93</v>
      </c>
      <c r="G135" s="5">
        <v>9023.69</v>
      </c>
    </row>
    <row r="136" spans="1:7">
      <c r="A136">
        <v>1316008</v>
      </c>
      <c r="B136" t="s">
        <v>138</v>
      </c>
      <c r="C136" s="4"/>
      <c r="D136" s="4" t="s">
        <v>685</v>
      </c>
      <c r="E136" s="4">
        <v>14346.5</v>
      </c>
      <c r="F136" s="4">
        <v>14326.54</v>
      </c>
      <c r="G136" s="4">
        <v>19.96</v>
      </c>
    </row>
    <row r="137" spans="1:7">
      <c r="A137" s="3">
        <v>1316009</v>
      </c>
      <c r="B137" s="3" t="s">
        <v>139</v>
      </c>
      <c r="C137" s="5"/>
      <c r="D137" s="5" t="s">
        <v>685</v>
      </c>
      <c r="E137" s="5">
        <v>13574.19</v>
      </c>
      <c r="F137" s="5">
        <v>2824.08</v>
      </c>
      <c r="G137" s="5">
        <v>10750.11</v>
      </c>
    </row>
    <row r="138" spans="1:7">
      <c r="A138">
        <v>1316013</v>
      </c>
      <c r="B138" t="s">
        <v>140</v>
      </c>
      <c r="C138" s="4"/>
      <c r="D138" s="4" t="s">
        <v>685</v>
      </c>
      <c r="E138" s="4">
        <v>257334.97</v>
      </c>
      <c r="F138" s="4">
        <v>219802.84</v>
      </c>
      <c r="G138" s="4">
        <v>37532.129999999997</v>
      </c>
    </row>
    <row r="139" spans="1:7">
      <c r="A139" s="3">
        <v>1316014</v>
      </c>
      <c r="B139" s="3" t="s">
        <v>141</v>
      </c>
      <c r="C139" s="5"/>
      <c r="D139" s="5" t="s">
        <v>685</v>
      </c>
      <c r="E139" s="5">
        <v>234269.49</v>
      </c>
      <c r="F139" s="5">
        <v>186379.67</v>
      </c>
      <c r="G139" s="5">
        <v>47889.82</v>
      </c>
    </row>
    <row r="140" spans="1:7">
      <c r="A140">
        <v>1316015</v>
      </c>
      <c r="B140" t="s">
        <v>142</v>
      </c>
      <c r="C140" s="4"/>
      <c r="D140" s="4" t="s">
        <v>685</v>
      </c>
      <c r="E140" s="4">
        <v>2426.88</v>
      </c>
      <c r="F140" s="4">
        <v>2426.88</v>
      </c>
      <c r="G140" s="4">
        <v>0</v>
      </c>
    </row>
    <row r="141" spans="1:7">
      <c r="A141" s="3">
        <v>1316016</v>
      </c>
      <c r="B141" s="3" t="s">
        <v>143</v>
      </c>
      <c r="C141" s="5"/>
      <c r="D141" s="5" t="s">
        <v>685</v>
      </c>
      <c r="E141" s="5">
        <v>546598.53</v>
      </c>
      <c r="F141" s="5">
        <v>546598.53</v>
      </c>
      <c r="G141" s="5">
        <v>0</v>
      </c>
    </row>
    <row r="142" spans="1:7">
      <c r="A142">
        <v>1316017</v>
      </c>
      <c r="B142" t="s">
        <v>144</v>
      </c>
      <c r="C142" s="4"/>
      <c r="D142" s="4" t="s">
        <v>685</v>
      </c>
      <c r="E142" s="4">
        <v>12318.52</v>
      </c>
      <c r="F142" s="4">
        <v>108.73</v>
      </c>
      <c r="G142" s="4">
        <v>12209.79</v>
      </c>
    </row>
    <row r="143" spans="1:7">
      <c r="A143" s="3">
        <v>1316018</v>
      </c>
      <c r="B143" s="3" t="s">
        <v>145</v>
      </c>
      <c r="C143" s="5"/>
      <c r="D143" s="5" t="s">
        <v>685</v>
      </c>
      <c r="E143" s="5">
        <v>391086.63</v>
      </c>
      <c r="F143" s="5">
        <v>391086.63</v>
      </c>
      <c r="G143" s="5">
        <v>0</v>
      </c>
    </row>
    <row r="144" spans="1:7">
      <c r="A144">
        <v>1316019</v>
      </c>
      <c r="B144" t="s">
        <v>146</v>
      </c>
      <c r="C144" s="4"/>
      <c r="D144" s="4" t="s">
        <v>685</v>
      </c>
      <c r="E144" s="4">
        <v>86908.89</v>
      </c>
      <c r="F144" s="4">
        <v>86908.89</v>
      </c>
      <c r="G144" s="4">
        <v>0</v>
      </c>
    </row>
    <row r="145" spans="1:7">
      <c r="A145" s="3">
        <v>1316020</v>
      </c>
      <c r="B145" s="3" t="s">
        <v>147</v>
      </c>
      <c r="C145" s="5"/>
      <c r="D145" s="5" t="s">
        <v>685</v>
      </c>
      <c r="E145" s="5">
        <v>717.69</v>
      </c>
      <c r="F145" s="5">
        <v>360.34</v>
      </c>
      <c r="G145" s="5">
        <v>357.35</v>
      </c>
    </row>
    <row r="146" spans="1:7">
      <c r="A146">
        <v>1316023</v>
      </c>
      <c r="B146" t="s">
        <v>148</v>
      </c>
      <c r="C146" s="4"/>
      <c r="D146" s="4" t="s">
        <v>685</v>
      </c>
      <c r="E146" s="4">
        <v>3476.91</v>
      </c>
      <c r="F146" s="4">
        <v>2725.39</v>
      </c>
      <c r="G146" s="4">
        <v>751.52</v>
      </c>
    </row>
    <row r="147" spans="1:7">
      <c r="A147" s="3">
        <v>1316024</v>
      </c>
      <c r="B147" s="3" t="s">
        <v>149</v>
      </c>
      <c r="C147" s="5"/>
      <c r="D147" s="5" t="s">
        <v>685</v>
      </c>
      <c r="E147" s="5">
        <v>7811.8</v>
      </c>
      <c r="F147" s="5">
        <v>7737.45</v>
      </c>
      <c r="G147" s="5">
        <v>74.349999999999994</v>
      </c>
    </row>
    <row r="148" spans="1:7">
      <c r="A148">
        <v>1316025</v>
      </c>
      <c r="B148" t="s">
        <v>150</v>
      </c>
      <c r="C148" s="4"/>
      <c r="D148" s="4" t="s">
        <v>685</v>
      </c>
      <c r="E148" s="4">
        <v>432116.73</v>
      </c>
      <c r="F148" s="4">
        <v>432090.7</v>
      </c>
      <c r="G148" s="4">
        <v>26.03</v>
      </c>
    </row>
    <row r="149" spans="1:7">
      <c r="A149" s="3">
        <v>1316026</v>
      </c>
      <c r="B149" s="3" t="s">
        <v>151</v>
      </c>
      <c r="C149" s="5"/>
      <c r="D149" s="5" t="s">
        <v>685</v>
      </c>
      <c r="E149" s="5">
        <v>253607.7</v>
      </c>
      <c r="F149" s="5">
        <v>253607.7</v>
      </c>
      <c r="G149" s="5">
        <v>0</v>
      </c>
    </row>
    <row r="150" spans="1:7">
      <c r="A150">
        <v>1316030</v>
      </c>
      <c r="B150" t="s">
        <v>152</v>
      </c>
      <c r="C150" s="4"/>
      <c r="D150" s="4" t="s">
        <v>685</v>
      </c>
      <c r="E150" s="4">
        <v>504</v>
      </c>
      <c r="F150" s="4">
        <v>0</v>
      </c>
      <c r="G150" s="4">
        <v>504</v>
      </c>
    </row>
    <row r="151" spans="1:7">
      <c r="A151" s="3">
        <v>1316031</v>
      </c>
      <c r="B151" s="3" t="s">
        <v>153</v>
      </c>
      <c r="C151" s="5"/>
      <c r="D151" s="5" t="s">
        <v>685</v>
      </c>
      <c r="E151" s="5">
        <v>1161324.58</v>
      </c>
      <c r="F151" s="5">
        <v>1122267.54</v>
      </c>
      <c r="G151" s="5">
        <v>39057.040000000001</v>
      </c>
    </row>
    <row r="152" spans="1:7">
      <c r="A152">
        <v>1316032</v>
      </c>
      <c r="B152" t="s">
        <v>154</v>
      </c>
      <c r="C152" s="4"/>
      <c r="D152" s="4" t="s">
        <v>685</v>
      </c>
      <c r="E152" s="4">
        <v>195195.45</v>
      </c>
      <c r="F152" s="4">
        <v>66337.56</v>
      </c>
      <c r="G152" s="4">
        <v>128857.89</v>
      </c>
    </row>
    <row r="153" spans="1:7">
      <c r="A153" s="3">
        <v>1316033</v>
      </c>
      <c r="B153" s="3" t="s">
        <v>155</v>
      </c>
      <c r="C153" s="5"/>
      <c r="D153" s="5" t="s">
        <v>685</v>
      </c>
      <c r="E153" s="5">
        <v>13611.02</v>
      </c>
      <c r="F153" s="5">
        <v>13337.51</v>
      </c>
      <c r="G153" s="5">
        <v>273.51</v>
      </c>
    </row>
    <row r="154" spans="1:7">
      <c r="A154">
        <v>1316034</v>
      </c>
      <c r="B154" t="s">
        <v>156</v>
      </c>
      <c r="C154" s="4"/>
      <c r="D154" s="4" t="s">
        <v>685</v>
      </c>
      <c r="E154" s="4">
        <v>281440.09000000003</v>
      </c>
      <c r="F154" s="4">
        <v>230804.53</v>
      </c>
      <c r="G154" s="4">
        <v>50635.56</v>
      </c>
    </row>
    <row r="155" spans="1:7">
      <c r="A155" s="3">
        <v>1316035</v>
      </c>
      <c r="B155" s="3" t="s">
        <v>157</v>
      </c>
      <c r="C155" s="5"/>
      <c r="D155" s="5" t="s">
        <v>685</v>
      </c>
      <c r="E155" s="5">
        <v>1068287.26</v>
      </c>
      <c r="F155" s="5">
        <v>1047152.32</v>
      </c>
      <c r="G155" s="5">
        <v>21134.94</v>
      </c>
    </row>
    <row r="156" spans="1:7">
      <c r="A156">
        <v>1316036</v>
      </c>
      <c r="B156" t="s">
        <v>158</v>
      </c>
      <c r="C156" s="4"/>
      <c r="D156" s="4" t="s">
        <v>685</v>
      </c>
      <c r="E156" s="4">
        <v>600000</v>
      </c>
      <c r="F156" s="4">
        <v>241965.82</v>
      </c>
      <c r="G156" s="4">
        <v>358034.18</v>
      </c>
    </row>
    <row r="157" spans="1:7">
      <c r="A157" s="267" t="s">
        <v>159</v>
      </c>
      <c r="B157" s="268"/>
      <c r="C157" s="269"/>
      <c r="D157" s="8"/>
      <c r="E157" s="8">
        <v>6339184.7400000002</v>
      </c>
      <c r="F157" s="8">
        <v>5556457.5499999998</v>
      </c>
      <c r="G157" s="7"/>
    </row>
    <row r="158" spans="1:7">
      <c r="A158">
        <v>13170</v>
      </c>
      <c r="B158" t="s">
        <v>160</v>
      </c>
    </row>
    <row r="159" spans="1:7">
      <c r="A159" s="3">
        <v>1317001</v>
      </c>
      <c r="B159" s="3" t="s">
        <v>161</v>
      </c>
      <c r="C159" s="5"/>
      <c r="D159" s="5" t="s">
        <v>685</v>
      </c>
      <c r="E159" s="5">
        <v>409699.89</v>
      </c>
      <c r="F159" s="5">
        <v>302265.3</v>
      </c>
      <c r="G159" s="5">
        <v>107434.59</v>
      </c>
    </row>
    <row r="160" spans="1:7">
      <c r="A160">
        <v>1317002</v>
      </c>
      <c r="B160" t="s">
        <v>162</v>
      </c>
      <c r="C160" s="4"/>
      <c r="D160" s="4" t="s">
        <v>685</v>
      </c>
      <c r="E160" s="4">
        <v>733.83</v>
      </c>
      <c r="F160" s="4">
        <v>0</v>
      </c>
      <c r="G160" s="4">
        <v>733.83</v>
      </c>
    </row>
    <row r="161" spans="1:7">
      <c r="A161" s="3">
        <v>1317003</v>
      </c>
      <c r="B161" s="3" t="s">
        <v>163</v>
      </c>
      <c r="C161" s="5"/>
      <c r="D161" s="5" t="s">
        <v>685</v>
      </c>
      <c r="E161" s="5">
        <v>9047.08</v>
      </c>
      <c r="F161" s="5">
        <v>9047.08</v>
      </c>
      <c r="G161" s="5">
        <v>0</v>
      </c>
    </row>
    <row r="162" spans="1:7">
      <c r="A162">
        <v>1317004</v>
      </c>
      <c r="B162" t="s">
        <v>164</v>
      </c>
      <c r="C162" s="4"/>
      <c r="D162" s="4" t="s">
        <v>685</v>
      </c>
      <c r="E162" s="4">
        <v>6783.24</v>
      </c>
      <c r="F162" s="4">
        <v>6660.84</v>
      </c>
      <c r="G162" s="4">
        <v>122.4</v>
      </c>
    </row>
    <row r="163" spans="1:7">
      <c r="A163" s="3">
        <v>1317005</v>
      </c>
      <c r="B163" s="3" t="s">
        <v>165</v>
      </c>
      <c r="C163" s="5"/>
      <c r="D163" s="5" t="s">
        <v>685</v>
      </c>
      <c r="E163" s="5">
        <v>2000</v>
      </c>
      <c r="F163" s="5">
        <v>2547.08</v>
      </c>
      <c r="G163" s="5">
        <v>-547.08000000000004</v>
      </c>
    </row>
    <row r="164" spans="1:7">
      <c r="A164" s="264" t="s">
        <v>166</v>
      </c>
      <c r="B164" s="265"/>
      <c r="C164" s="266"/>
      <c r="D164" s="6"/>
      <c r="E164" s="6">
        <v>428264.04</v>
      </c>
      <c r="F164" s="6">
        <v>320520.3</v>
      </c>
      <c r="G164" s="1"/>
    </row>
    <row r="165" spans="1:7">
      <c r="A165" s="3">
        <v>13200</v>
      </c>
      <c r="B165" s="3" t="s">
        <v>167</v>
      </c>
      <c r="C165" s="3"/>
      <c r="D165" s="3"/>
      <c r="E165" s="3"/>
      <c r="F165" s="3"/>
      <c r="G165" s="3"/>
    </row>
    <row r="166" spans="1:7">
      <c r="A166">
        <v>1320001</v>
      </c>
      <c r="B166" t="s">
        <v>168</v>
      </c>
      <c r="C166" s="4"/>
      <c r="D166" s="4" t="s">
        <v>686</v>
      </c>
      <c r="E166" s="4">
        <v>147918.26</v>
      </c>
      <c r="F166" s="4">
        <v>144065.18</v>
      </c>
      <c r="G166" s="4">
        <v>3853.08</v>
      </c>
    </row>
    <row r="167" spans="1:7">
      <c r="A167" s="3">
        <v>1320002</v>
      </c>
      <c r="B167" s="3" t="s">
        <v>169</v>
      </c>
      <c r="C167" s="5"/>
      <c r="D167" s="5" t="s">
        <v>686</v>
      </c>
      <c r="E167" s="5">
        <v>141291.21</v>
      </c>
      <c r="F167" s="5">
        <v>125290.63</v>
      </c>
      <c r="G167" s="5">
        <v>16000.58</v>
      </c>
    </row>
    <row r="168" spans="1:7">
      <c r="A168">
        <v>1320003</v>
      </c>
      <c r="B168" t="s">
        <v>170</v>
      </c>
      <c r="C168" s="4"/>
      <c r="D168" s="4" t="s">
        <v>686</v>
      </c>
      <c r="E168" s="4">
        <v>8.16</v>
      </c>
      <c r="F168" s="4">
        <v>7.77</v>
      </c>
      <c r="G168" s="4">
        <v>0.39</v>
      </c>
    </row>
    <row r="169" spans="1:7">
      <c r="A169" s="3">
        <v>1320005</v>
      </c>
      <c r="B169" s="3" t="s">
        <v>171</v>
      </c>
      <c r="C169" s="5"/>
      <c r="D169" s="5" t="s">
        <v>686</v>
      </c>
      <c r="E169" s="5">
        <v>316814.18</v>
      </c>
      <c r="F169" s="5">
        <v>316416.5</v>
      </c>
      <c r="G169" s="5">
        <v>397.68</v>
      </c>
    </row>
    <row r="170" spans="1:7">
      <c r="A170">
        <v>1320006</v>
      </c>
      <c r="B170" t="s">
        <v>172</v>
      </c>
      <c r="C170" s="4"/>
      <c r="D170" s="4" t="s">
        <v>686</v>
      </c>
      <c r="E170" s="4">
        <v>304039.94</v>
      </c>
      <c r="F170" s="4">
        <v>304039.32</v>
      </c>
      <c r="G170" s="4">
        <v>0.62</v>
      </c>
    </row>
    <row r="171" spans="1:7">
      <c r="A171" s="3">
        <v>1320007</v>
      </c>
      <c r="B171" s="3" t="s">
        <v>173</v>
      </c>
      <c r="C171" s="5"/>
      <c r="D171" s="5" t="s">
        <v>686</v>
      </c>
      <c r="E171" s="5">
        <v>208158.58</v>
      </c>
      <c r="F171" s="5">
        <v>208094.03</v>
      </c>
      <c r="G171" s="5">
        <v>64.55</v>
      </c>
    </row>
    <row r="172" spans="1:7">
      <c r="A172">
        <v>1320008</v>
      </c>
      <c r="B172" t="s">
        <v>174</v>
      </c>
      <c r="C172" s="4"/>
      <c r="D172" s="4" t="s">
        <v>686</v>
      </c>
      <c r="E172" s="4">
        <v>55474.34</v>
      </c>
      <c r="F172" s="4">
        <v>55151.15</v>
      </c>
      <c r="G172" s="4">
        <v>323.19</v>
      </c>
    </row>
    <row r="173" spans="1:7">
      <c r="A173" s="3">
        <v>1320009</v>
      </c>
      <c r="B173" s="3" t="s">
        <v>175</v>
      </c>
      <c r="C173" s="5"/>
      <c r="D173" s="5" t="s">
        <v>686</v>
      </c>
      <c r="E173" s="5">
        <v>191965.52</v>
      </c>
      <c r="F173" s="5">
        <v>191605.01</v>
      </c>
      <c r="G173" s="5">
        <v>360.51</v>
      </c>
    </row>
    <row r="174" spans="1:7">
      <c r="A174">
        <v>1320010</v>
      </c>
      <c r="B174" t="s">
        <v>176</v>
      </c>
      <c r="C174" s="4"/>
      <c r="D174" s="4" t="s">
        <v>686</v>
      </c>
      <c r="E174" s="4">
        <v>247249.93</v>
      </c>
      <c r="F174" s="4">
        <v>222025.32</v>
      </c>
      <c r="G174" s="4">
        <v>25224.61</v>
      </c>
    </row>
    <row r="175" spans="1:7">
      <c r="A175" s="3">
        <v>1320011</v>
      </c>
      <c r="B175" s="3" t="s">
        <v>177</v>
      </c>
      <c r="C175" s="5"/>
      <c r="D175" s="5" t="s">
        <v>686</v>
      </c>
      <c r="E175" s="5">
        <v>35321.74</v>
      </c>
      <c r="F175" s="5">
        <v>30982.28</v>
      </c>
      <c r="G175" s="5">
        <v>4339.46</v>
      </c>
    </row>
    <row r="176" spans="1:7">
      <c r="A176">
        <v>1320012</v>
      </c>
      <c r="B176" t="s">
        <v>178</v>
      </c>
      <c r="C176" s="4"/>
      <c r="D176" s="4" t="s">
        <v>686</v>
      </c>
      <c r="E176" s="4">
        <v>215660.15</v>
      </c>
      <c r="F176" s="4">
        <v>208762.04</v>
      </c>
      <c r="G176" s="4">
        <v>6898.11</v>
      </c>
    </row>
    <row r="177" spans="1:7">
      <c r="A177" s="3">
        <v>1320013</v>
      </c>
      <c r="B177" s="3" t="s">
        <v>179</v>
      </c>
      <c r="C177" s="5"/>
      <c r="D177" s="5" t="s">
        <v>686</v>
      </c>
      <c r="E177" s="5">
        <v>265845.21000000002</v>
      </c>
      <c r="F177" s="5">
        <v>263807.84999999998</v>
      </c>
      <c r="G177" s="5">
        <v>2037.36</v>
      </c>
    </row>
    <row r="178" spans="1:7">
      <c r="A178">
        <v>1320015</v>
      </c>
      <c r="B178" t="s">
        <v>180</v>
      </c>
      <c r="C178" s="4"/>
      <c r="D178" s="4" t="s">
        <v>686</v>
      </c>
      <c r="E178" s="4">
        <v>68595.25</v>
      </c>
      <c r="F178" s="4">
        <v>41235.360000000001</v>
      </c>
      <c r="G178" s="4">
        <v>27359.89</v>
      </c>
    </row>
    <row r="179" spans="1:7">
      <c r="A179" s="3">
        <v>1320016</v>
      </c>
      <c r="B179" s="3" t="s">
        <v>181</v>
      </c>
      <c r="C179" s="5"/>
      <c r="D179" s="5" t="s">
        <v>686</v>
      </c>
      <c r="E179" s="5">
        <v>8138.2</v>
      </c>
      <c r="F179" s="5">
        <v>8154.31</v>
      </c>
      <c r="G179" s="5">
        <v>-16.11</v>
      </c>
    </row>
    <row r="180" spans="1:7">
      <c r="A180">
        <v>1320017</v>
      </c>
      <c r="B180" t="s">
        <v>182</v>
      </c>
      <c r="C180" s="4"/>
      <c r="D180" s="4" t="s">
        <v>686</v>
      </c>
      <c r="E180" s="4">
        <v>44143.64</v>
      </c>
      <c r="F180" s="4">
        <v>45110.09</v>
      </c>
      <c r="G180" s="4">
        <v>-966.45</v>
      </c>
    </row>
    <row r="181" spans="1:7">
      <c r="A181" s="3">
        <v>1320018</v>
      </c>
      <c r="B181" s="3" t="s">
        <v>183</v>
      </c>
      <c r="C181" s="5"/>
      <c r="D181" s="5" t="s">
        <v>686</v>
      </c>
      <c r="E181" s="5">
        <v>26719.58</v>
      </c>
      <c r="F181" s="5">
        <v>25975.439999999999</v>
      </c>
      <c r="G181" s="5">
        <v>744.14</v>
      </c>
    </row>
    <row r="182" spans="1:7">
      <c r="A182">
        <v>1320019</v>
      </c>
      <c r="B182" t="s">
        <v>184</v>
      </c>
      <c r="C182" s="4"/>
      <c r="D182" s="4" t="s">
        <v>686</v>
      </c>
      <c r="E182" s="4">
        <v>525639.42000000004</v>
      </c>
      <c r="F182" s="4">
        <v>505536.55</v>
      </c>
      <c r="G182" s="4">
        <v>20102.87</v>
      </c>
    </row>
    <row r="183" spans="1:7">
      <c r="A183" s="3">
        <v>1320020</v>
      </c>
      <c r="B183" s="3" t="s">
        <v>185</v>
      </c>
      <c r="C183" s="5"/>
      <c r="D183" s="5" t="s">
        <v>686</v>
      </c>
      <c r="E183" s="5">
        <v>207877.02</v>
      </c>
      <c r="F183" s="5">
        <v>175946.99</v>
      </c>
      <c r="G183" s="5">
        <v>31930.03</v>
      </c>
    </row>
    <row r="184" spans="1:7">
      <c r="A184">
        <v>1320023</v>
      </c>
      <c r="B184" t="s">
        <v>186</v>
      </c>
      <c r="C184" s="4"/>
      <c r="D184" s="4" t="s">
        <v>686</v>
      </c>
      <c r="E184" s="4">
        <v>75196.09</v>
      </c>
      <c r="F184" s="4">
        <v>74918.080000000002</v>
      </c>
      <c r="G184" s="4">
        <v>278.01</v>
      </c>
    </row>
    <row r="185" spans="1:7">
      <c r="A185" s="3">
        <v>1320024</v>
      </c>
      <c r="B185" s="3" t="s">
        <v>187</v>
      </c>
      <c r="C185" s="5"/>
      <c r="D185" s="5" t="s">
        <v>686</v>
      </c>
      <c r="E185" s="5">
        <v>65235.87</v>
      </c>
      <c r="F185" s="5">
        <v>60545.95</v>
      </c>
      <c r="G185" s="5">
        <v>4689.92</v>
      </c>
    </row>
    <row r="186" spans="1:7">
      <c r="A186" s="264" t="s">
        <v>188</v>
      </c>
      <c r="B186" s="265"/>
      <c r="C186" s="266"/>
      <c r="D186" s="6"/>
      <c r="E186" s="6">
        <v>3151292.29</v>
      </c>
      <c r="F186" s="6">
        <v>3007669.85</v>
      </c>
      <c r="G186" s="1"/>
    </row>
    <row r="187" spans="1:7">
      <c r="A187" s="3">
        <v>13201</v>
      </c>
      <c r="B187" s="3" t="s">
        <v>189</v>
      </c>
      <c r="C187" s="3"/>
      <c r="D187" s="3"/>
      <c r="E187" s="3"/>
      <c r="F187" s="3"/>
      <c r="G187" s="3"/>
    </row>
    <row r="188" spans="1:7">
      <c r="A188">
        <v>1320101</v>
      </c>
      <c r="B188" t="s">
        <v>190</v>
      </c>
      <c r="C188" s="4"/>
      <c r="D188" s="4" t="s">
        <v>686</v>
      </c>
      <c r="E188" s="4">
        <v>2681.72</v>
      </c>
      <c r="F188" s="4">
        <v>2628</v>
      </c>
      <c r="G188" s="4">
        <v>53.72</v>
      </c>
    </row>
    <row r="189" spans="1:7">
      <c r="A189" s="3">
        <v>1320102</v>
      </c>
      <c r="B189" s="3" t="s">
        <v>191</v>
      </c>
      <c r="C189" s="5"/>
      <c r="D189" s="5" t="s">
        <v>686</v>
      </c>
      <c r="E189" s="5">
        <v>73401.88</v>
      </c>
      <c r="F189" s="5">
        <v>68334.33</v>
      </c>
      <c r="G189" s="5">
        <v>5067.55</v>
      </c>
    </row>
    <row r="190" spans="1:7">
      <c r="A190" s="264" t="s">
        <v>192</v>
      </c>
      <c r="B190" s="265"/>
      <c r="C190" s="266"/>
      <c r="D190" s="6"/>
      <c r="E190" s="6">
        <v>76083.600000000006</v>
      </c>
      <c r="F190" s="6">
        <v>70962.33</v>
      </c>
      <c r="G190" s="1"/>
    </row>
    <row r="191" spans="1:7">
      <c r="A191" s="3">
        <v>13202</v>
      </c>
      <c r="B191" s="3" t="s">
        <v>193</v>
      </c>
      <c r="C191" s="3"/>
      <c r="D191" s="3"/>
      <c r="E191" s="3"/>
      <c r="F191" s="3"/>
      <c r="G191" s="3"/>
    </row>
    <row r="192" spans="1:7">
      <c r="A192">
        <v>1320201</v>
      </c>
      <c r="B192" t="s">
        <v>194</v>
      </c>
      <c r="C192" s="4"/>
      <c r="D192" s="4" t="s">
        <v>686</v>
      </c>
      <c r="E192" s="4">
        <v>12408.79</v>
      </c>
      <c r="F192" s="4">
        <v>12355.26</v>
      </c>
      <c r="G192" s="4">
        <v>53.53</v>
      </c>
    </row>
    <row r="193" spans="1:7">
      <c r="A193" s="3">
        <v>1320202</v>
      </c>
      <c r="B193" s="3" t="s">
        <v>195</v>
      </c>
      <c r="C193" s="5"/>
      <c r="D193" s="5" t="s">
        <v>686</v>
      </c>
      <c r="E193" s="5">
        <v>43138.74</v>
      </c>
      <c r="F193" s="5">
        <v>43750.07</v>
      </c>
      <c r="G193" s="5">
        <v>-611.33000000000004</v>
      </c>
    </row>
    <row r="194" spans="1:7">
      <c r="A194" s="264" t="s">
        <v>196</v>
      </c>
      <c r="B194" s="265"/>
      <c r="C194" s="266"/>
      <c r="D194" s="6"/>
      <c r="E194" s="6">
        <v>55547.53</v>
      </c>
      <c r="F194" s="6">
        <v>56105.33</v>
      </c>
      <c r="G194" s="1"/>
    </row>
    <row r="195" spans="1:7">
      <c r="A195" s="3">
        <v>13203</v>
      </c>
      <c r="B195" s="3" t="s">
        <v>197</v>
      </c>
      <c r="C195" s="3"/>
      <c r="D195" s="3"/>
      <c r="E195" s="3"/>
      <c r="F195" s="3"/>
      <c r="G195" s="3"/>
    </row>
    <row r="196" spans="1:7">
      <c r="A196">
        <v>1320301</v>
      </c>
      <c r="B196" t="s">
        <v>198</v>
      </c>
      <c r="C196" s="4"/>
      <c r="D196" s="4" t="s">
        <v>686</v>
      </c>
      <c r="E196" s="4">
        <v>0</v>
      </c>
      <c r="F196" s="4">
        <v>8</v>
      </c>
      <c r="G196" s="4">
        <v>-8</v>
      </c>
    </row>
    <row r="197" spans="1:7">
      <c r="A197" s="3">
        <v>1320303</v>
      </c>
      <c r="B197" s="3" t="s">
        <v>199</v>
      </c>
      <c r="C197" s="5"/>
      <c r="D197" s="5" t="s">
        <v>686</v>
      </c>
      <c r="E197" s="5">
        <v>1443.56</v>
      </c>
      <c r="F197" s="5">
        <v>1343.92</v>
      </c>
      <c r="G197" s="5">
        <v>99.64</v>
      </c>
    </row>
    <row r="198" spans="1:7">
      <c r="A198" s="264" t="s">
        <v>200</v>
      </c>
      <c r="B198" s="265"/>
      <c r="C198" s="266"/>
      <c r="D198" s="6"/>
      <c r="E198" s="6">
        <v>1443.56</v>
      </c>
      <c r="F198" s="6">
        <v>1351.92</v>
      </c>
      <c r="G198" s="1"/>
    </row>
    <row r="199" spans="1:7">
      <c r="A199" s="3">
        <v>13204</v>
      </c>
      <c r="B199" s="3" t="s">
        <v>201</v>
      </c>
      <c r="C199" s="3"/>
      <c r="D199" s="3"/>
      <c r="E199" s="3"/>
      <c r="F199" s="3"/>
      <c r="G199" s="3"/>
    </row>
    <row r="200" spans="1:7">
      <c r="A200">
        <v>1320401</v>
      </c>
      <c r="B200" t="s">
        <v>202</v>
      </c>
      <c r="C200" s="4"/>
      <c r="D200" s="4" t="s">
        <v>686</v>
      </c>
      <c r="E200" s="4">
        <v>122899.82</v>
      </c>
      <c r="F200" s="4">
        <v>101713.15</v>
      </c>
      <c r="G200" s="4">
        <v>21186.67</v>
      </c>
    </row>
    <row r="201" spans="1:7">
      <c r="A201" s="3">
        <v>1320405</v>
      </c>
      <c r="B201" s="3" t="s">
        <v>203</v>
      </c>
      <c r="C201" s="5"/>
      <c r="D201" s="5" t="s">
        <v>686</v>
      </c>
      <c r="E201" s="5">
        <v>27467.41</v>
      </c>
      <c r="F201" s="5">
        <v>23144.89</v>
      </c>
      <c r="G201" s="5">
        <v>4322.5200000000004</v>
      </c>
    </row>
    <row r="202" spans="1:7">
      <c r="A202" s="264" t="s">
        <v>204</v>
      </c>
      <c r="B202" s="265"/>
      <c r="C202" s="266"/>
      <c r="D202" s="6"/>
      <c r="E202" s="6">
        <v>150367.23000000001</v>
      </c>
      <c r="F202" s="6">
        <v>124858.04</v>
      </c>
      <c r="G202" s="1"/>
    </row>
    <row r="203" spans="1:7">
      <c r="A203" s="3">
        <v>13205</v>
      </c>
      <c r="B203" s="3" t="s">
        <v>205</v>
      </c>
      <c r="C203" s="3"/>
      <c r="D203" s="3"/>
      <c r="E203" s="3"/>
      <c r="F203" s="3"/>
      <c r="G203" s="3"/>
    </row>
    <row r="204" spans="1:7">
      <c r="A204">
        <v>1320501</v>
      </c>
      <c r="B204" t="s">
        <v>206</v>
      </c>
      <c r="C204" s="4"/>
      <c r="D204" s="4" t="s">
        <v>686</v>
      </c>
      <c r="E204" s="4">
        <v>48830.32</v>
      </c>
      <c r="F204" s="4">
        <v>48830.32</v>
      </c>
      <c r="G204" s="4">
        <v>0</v>
      </c>
    </row>
    <row r="205" spans="1:7">
      <c r="A205" s="267" t="s">
        <v>207</v>
      </c>
      <c r="B205" s="268"/>
      <c r="C205" s="269"/>
      <c r="D205" s="8"/>
      <c r="E205" s="8">
        <v>48830.32</v>
      </c>
      <c r="F205" s="8">
        <v>48830.32</v>
      </c>
      <c r="G205" s="7"/>
    </row>
    <row r="206" spans="1:7">
      <c r="A206">
        <v>13206</v>
      </c>
      <c r="B206" t="s">
        <v>208</v>
      </c>
    </row>
    <row r="207" spans="1:7">
      <c r="A207" s="3">
        <v>1320601</v>
      </c>
      <c r="B207" s="3" t="s">
        <v>209</v>
      </c>
      <c r="C207" s="5"/>
      <c r="D207" s="5" t="s">
        <v>686</v>
      </c>
      <c r="E207" s="5">
        <v>47201.84</v>
      </c>
      <c r="F207" s="5">
        <v>46633.760000000002</v>
      </c>
      <c r="G207" s="5">
        <v>568.08000000000004</v>
      </c>
    </row>
    <row r="208" spans="1:7">
      <c r="A208">
        <v>1320602</v>
      </c>
      <c r="B208" t="s">
        <v>210</v>
      </c>
      <c r="C208" s="4"/>
      <c r="D208" s="4" t="s">
        <v>686</v>
      </c>
      <c r="E208" s="4">
        <v>52479.71</v>
      </c>
      <c r="F208" s="4">
        <v>47632.82</v>
      </c>
      <c r="G208" s="4">
        <v>4846.8900000000003</v>
      </c>
    </row>
    <row r="209" spans="1:7">
      <c r="A209" s="3">
        <v>1320603</v>
      </c>
      <c r="B209" s="3" t="s">
        <v>211</v>
      </c>
      <c r="C209" s="5"/>
      <c r="D209" s="5" t="s">
        <v>686</v>
      </c>
      <c r="E209" s="5">
        <v>269.07</v>
      </c>
      <c r="F209" s="5">
        <v>269.01</v>
      </c>
      <c r="G209" s="5">
        <v>0.06</v>
      </c>
    </row>
    <row r="210" spans="1:7">
      <c r="A210" s="264" t="s">
        <v>212</v>
      </c>
      <c r="B210" s="265"/>
      <c r="C210" s="266"/>
      <c r="D210" s="6"/>
      <c r="E210" s="6">
        <v>99950.62</v>
      </c>
      <c r="F210" s="6">
        <v>94535.59</v>
      </c>
      <c r="G210" s="1"/>
    </row>
    <row r="211" spans="1:7">
      <c r="A211" s="3">
        <v>13800</v>
      </c>
      <c r="B211" s="3" t="s">
        <v>213</v>
      </c>
      <c r="C211" s="3"/>
      <c r="D211" s="3"/>
      <c r="E211" s="3"/>
      <c r="F211" s="3"/>
      <c r="G211" s="3"/>
    </row>
    <row r="212" spans="1:7">
      <c r="A212">
        <v>1380001</v>
      </c>
      <c r="B212" t="s">
        <v>214</v>
      </c>
      <c r="C212" s="4"/>
      <c r="D212" s="4" t="s">
        <v>686</v>
      </c>
      <c r="E212" s="4">
        <v>774923.97</v>
      </c>
      <c r="F212" s="4">
        <v>770605.28</v>
      </c>
      <c r="G212" s="4">
        <v>4318.6899999999996</v>
      </c>
    </row>
    <row r="213" spans="1:7">
      <c r="A213" s="3">
        <v>1380002</v>
      </c>
      <c r="B213" s="3" t="s">
        <v>215</v>
      </c>
      <c r="C213" s="5"/>
      <c r="D213" s="5" t="s">
        <v>686</v>
      </c>
      <c r="E213" s="5">
        <v>68229.899999999994</v>
      </c>
      <c r="F213" s="5">
        <v>66421.09</v>
      </c>
      <c r="G213" s="5">
        <v>1808.81</v>
      </c>
    </row>
    <row r="214" spans="1:7">
      <c r="A214">
        <v>1380004</v>
      </c>
      <c r="B214" t="s">
        <v>216</v>
      </c>
      <c r="C214" s="4"/>
      <c r="D214" s="4" t="s">
        <v>686</v>
      </c>
      <c r="E214" s="4">
        <v>34685.449999999997</v>
      </c>
      <c r="F214" s="4">
        <v>34685.449999999997</v>
      </c>
      <c r="G214" s="4">
        <v>0</v>
      </c>
    </row>
    <row r="215" spans="1:7">
      <c r="A215" s="3">
        <v>1380005</v>
      </c>
      <c r="B215" s="3" t="s">
        <v>217</v>
      </c>
      <c r="C215" s="5"/>
      <c r="D215" s="5" t="s">
        <v>686</v>
      </c>
      <c r="E215" s="5">
        <v>251455.42</v>
      </c>
      <c r="F215" s="5">
        <v>251455.42</v>
      </c>
      <c r="G215" s="5">
        <v>0</v>
      </c>
    </row>
    <row r="216" spans="1:7">
      <c r="A216">
        <v>1380006</v>
      </c>
      <c r="B216" t="s">
        <v>218</v>
      </c>
      <c r="C216" s="4"/>
      <c r="D216" s="4" t="s">
        <v>686</v>
      </c>
      <c r="E216" s="4">
        <v>51200</v>
      </c>
      <c r="F216" s="4">
        <v>50425.72</v>
      </c>
      <c r="G216" s="4">
        <v>774.28</v>
      </c>
    </row>
    <row r="217" spans="1:7">
      <c r="A217" s="3">
        <v>1380007</v>
      </c>
      <c r="B217" s="3" t="s">
        <v>219</v>
      </c>
      <c r="C217" s="5"/>
      <c r="D217" s="5" t="s">
        <v>686</v>
      </c>
      <c r="E217" s="5">
        <v>32161.29</v>
      </c>
      <c r="F217" s="5">
        <v>23629.17</v>
      </c>
      <c r="G217" s="5">
        <v>8532.1200000000008</v>
      </c>
    </row>
    <row r="218" spans="1:7">
      <c r="A218" s="264" t="s">
        <v>220</v>
      </c>
      <c r="B218" s="265"/>
      <c r="C218" s="266"/>
      <c r="D218" s="6"/>
      <c r="E218" s="6">
        <v>1212656.03</v>
      </c>
      <c r="F218" s="6">
        <v>1197222.1299999999</v>
      </c>
      <c r="G218" s="1"/>
    </row>
    <row r="219" spans="1:7">
      <c r="A219" s="3">
        <v>13900</v>
      </c>
      <c r="B219" s="3" t="s">
        <v>221</v>
      </c>
      <c r="C219" s="3"/>
      <c r="D219" s="3"/>
      <c r="E219" s="3"/>
      <c r="F219" s="3"/>
      <c r="G219" s="3"/>
    </row>
    <row r="220" spans="1:7">
      <c r="A220">
        <v>1390090</v>
      </c>
      <c r="B220" t="s">
        <v>221</v>
      </c>
      <c r="C220" s="4"/>
      <c r="D220" s="4" t="s">
        <v>686</v>
      </c>
      <c r="E220" s="4">
        <v>1070765.74</v>
      </c>
      <c r="F220" s="4">
        <v>1071563.99</v>
      </c>
      <c r="G220" s="4">
        <v>-798.25</v>
      </c>
    </row>
    <row r="221" spans="1:7">
      <c r="A221" s="267" t="s">
        <v>222</v>
      </c>
      <c r="B221" s="268"/>
      <c r="C221" s="269"/>
      <c r="D221" s="8"/>
      <c r="E221" s="8">
        <v>1070765.74</v>
      </c>
      <c r="F221" s="8">
        <v>1071563.99</v>
      </c>
      <c r="G221" s="7"/>
    </row>
    <row r="222" spans="1:7">
      <c r="A222" s="264" t="s">
        <v>223</v>
      </c>
      <c r="B222" s="265"/>
      <c r="C222" s="266"/>
      <c r="D222" s="6"/>
      <c r="E222" s="6">
        <v>17607733.120000001</v>
      </c>
      <c r="F222" s="6">
        <v>14335178.41</v>
      </c>
      <c r="G222" s="1"/>
    </row>
    <row r="224" spans="1:7">
      <c r="A224" s="3">
        <v>14</v>
      </c>
      <c r="B224" s="3" t="s">
        <v>224</v>
      </c>
      <c r="C224" s="3"/>
      <c r="D224" s="3"/>
      <c r="E224" s="3"/>
      <c r="F224" s="3"/>
      <c r="G224" s="3"/>
    </row>
    <row r="225" spans="1:7">
      <c r="A225">
        <v>14010</v>
      </c>
      <c r="B225" t="s">
        <v>225</v>
      </c>
    </row>
    <row r="226" spans="1:7">
      <c r="A226" s="3">
        <v>1401001</v>
      </c>
      <c r="B226" s="3" t="s">
        <v>225</v>
      </c>
      <c r="C226" s="5"/>
      <c r="D226" s="5" t="s">
        <v>690</v>
      </c>
      <c r="E226" s="5">
        <v>116.87</v>
      </c>
      <c r="F226" s="5">
        <v>116.87</v>
      </c>
      <c r="G226" s="5">
        <v>0</v>
      </c>
    </row>
    <row r="227" spans="1:7">
      <c r="A227" s="264" t="s">
        <v>226</v>
      </c>
      <c r="B227" s="265"/>
      <c r="C227" s="266"/>
      <c r="D227" s="6"/>
      <c r="E227" s="6">
        <v>116.87</v>
      </c>
      <c r="F227" s="6">
        <v>116.87</v>
      </c>
      <c r="G227" s="1"/>
    </row>
    <row r="228" spans="1:7">
      <c r="A228" s="3">
        <v>14020</v>
      </c>
      <c r="B228" s="3" t="s">
        <v>227</v>
      </c>
      <c r="C228" s="3"/>
      <c r="D228" s="3"/>
      <c r="E228" s="3"/>
      <c r="F228" s="3"/>
      <c r="G228" s="3"/>
    </row>
    <row r="229" spans="1:7">
      <c r="A229">
        <v>1402001</v>
      </c>
      <c r="B229" t="s">
        <v>227</v>
      </c>
      <c r="C229" s="4"/>
      <c r="D229" s="4" t="s">
        <v>694</v>
      </c>
      <c r="E229" s="4">
        <v>49658.26</v>
      </c>
      <c r="F229" s="4">
        <v>7409.02</v>
      </c>
      <c r="G229" s="4">
        <v>42249.24</v>
      </c>
    </row>
    <row r="230" spans="1:7">
      <c r="A230" s="267" t="s">
        <v>228</v>
      </c>
      <c r="B230" s="268"/>
      <c r="C230" s="269"/>
      <c r="D230" s="8"/>
      <c r="E230" s="8">
        <v>49658.26</v>
      </c>
      <c r="F230" s="8">
        <v>7409.02</v>
      </c>
      <c r="G230" s="7"/>
    </row>
    <row r="231" spans="1:7">
      <c r="A231" s="264" t="s">
        <v>229</v>
      </c>
      <c r="B231" s="265"/>
      <c r="C231" s="266"/>
      <c r="D231" s="6"/>
      <c r="E231" s="6">
        <v>49775.13</v>
      </c>
      <c r="F231" s="6">
        <v>7525.89</v>
      </c>
      <c r="G231" s="1"/>
    </row>
    <row r="233" spans="1:7">
      <c r="A233" s="264" t="s">
        <v>230</v>
      </c>
      <c r="B233" s="265"/>
      <c r="C233" s="265"/>
      <c r="D233" s="265"/>
      <c r="E233" s="265"/>
      <c r="F233" s="6">
        <v>18199794.620000001</v>
      </c>
      <c r="G233" s="1"/>
    </row>
    <row r="234" spans="1:7">
      <c r="A234" s="264" t="s">
        <v>231</v>
      </c>
      <c r="B234" s="265"/>
      <c r="C234" s="265"/>
      <c r="D234" s="265"/>
      <c r="E234" s="265"/>
      <c r="F234" s="6">
        <v>14342704.300000001</v>
      </c>
      <c r="G234" s="1"/>
    </row>
    <row r="235" spans="1:7">
      <c r="A235" s="264" t="s">
        <v>232</v>
      </c>
      <c r="B235" s="265"/>
      <c r="C235" s="265"/>
      <c r="D235" s="265"/>
      <c r="E235" s="265"/>
      <c r="F235" s="6">
        <v>3857090.32</v>
      </c>
      <c r="G235" s="1"/>
    </row>
    <row r="237" spans="1:7">
      <c r="F237" s="6">
        <v>3857090.3200000003</v>
      </c>
    </row>
    <row r="239" spans="1:7">
      <c r="F239" s="4">
        <f>+F235-F237</f>
        <v>0</v>
      </c>
    </row>
  </sheetData>
  <sheetProtection formatCells="0" formatColumns="0" formatRows="0" insertColumns="0" insertRows="0" insertHyperlinks="0" deleteColumns="0" deleteRows="0" sort="0" autoFilter="0" pivotTables="0"/>
  <mergeCells count="47">
    <mergeCell ref="A1:G1"/>
    <mergeCell ref="A2:G2"/>
    <mergeCell ref="A3:G3"/>
    <mergeCell ref="A4:G4"/>
    <mergeCell ref="A5:G5"/>
    <mergeCell ref="A15:C15"/>
    <mergeCell ref="A23:C23"/>
    <mergeCell ref="A27:C27"/>
    <mergeCell ref="A28:C28"/>
    <mergeCell ref="A33:C33"/>
    <mergeCell ref="A36:C36"/>
    <mergeCell ref="A42:C42"/>
    <mergeCell ref="A52:C52"/>
    <mergeCell ref="A56:C56"/>
    <mergeCell ref="A63:C63"/>
    <mergeCell ref="A66:C66"/>
    <mergeCell ref="A74:C74"/>
    <mergeCell ref="A77:C77"/>
    <mergeCell ref="A85:C85"/>
    <mergeCell ref="A94:C94"/>
    <mergeCell ref="A98:C98"/>
    <mergeCell ref="A103:C103"/>
    <mergeCell ref="A107:C107"/>
    <mergeCell ref="A110:C110"/>
    <mergeCell ref="A113:C113"/>
    <mergeCell ref="A116:C116"/>
    <mergeCell ref="A119:C119"/>
    <mergeCell ref="A123:C123"/>
    <mergeCell ref="A127:C127"/>
    <mergeCell ref="A157:C157"/>
    <mergeCell ref="A164:C164"/>
    <mergeCell ref="A186:C186"/>
    <mergeCell ref="A190:C190"/>
    <mergeCell ref="A194:C194"/>
    <mergeCell ref="A198:C198"/>
    <mergeCell ref="A202:C202"/>
    <mergeCell ref="A205:C205"/>
    <mergeCell ref="A210:C210"/>
    <mergeCell ref="A218:C218"/>
    <mergeCell ref="A221:C221"/>
    <mergeCell ref="A234:E234"/>
    <mergeCell ref="A235:E235"/>
    <mergeCell ref="A222:C222"/>
    <mergeCell ref="A227:C227"/>
    <mergeCell ref="A230:C230"/>
    <mergeCell ref="A231:C231"/>
    <mergeCell ref="A233:E2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7"/>
  <sheetViews>
    <sheetView topLeftCell="A16" workbookViewId="0">
      <selection activeCell="G34" sqref="G34"/>
    </sheetView>
  </sheetViews>
  <sheetFormatPr defaultRowHeight="14.5"/>
  <cols>
    <col min="1" max="1" width="10.54296875" bestFit="1" customWidth="1"/>
    <col min="2" max="2" width="60.08984375" bestFit="1" customWidth="1"/>
    <col min="3" max="3" width="18.6328125" bestFit="1" customWidth="1"/>
    <col min="4" max="4" width="18.6328125" customWidth="1"/>
    <col min="5" max="6" width="15.36328125" bestFit="1" customWidth="1"/>
    <col min="7" max="7" width="16.453125" bestFit="1" customWidth="1"/>
    <col min="8" max="27" width="9.08984375" bestFit="1"/>
  </cols>
  <sheetData>
    <row r="1" spans="1:7">
      <c r="A1" s="265" t="s">
        <v>0</v>
      </c>
      <c r="B1" s="265"/>
      <c r="C1" s="265"/>
      <c r="D1" s="265"/>
      <c r="E1" s="265"/>
      <c r="F1" s="265"/>
      <c r="G1" s="265"/>
    </row>
    <row r="2" spans="1:7">
      <c r="A2" s="265" t="s">
        <v>2</v>
      </c>
      <c r="B2" s="265"/>
      <c r="C2" s="265"/>
      <c r="D2" s="265"/>
      <c r="E2" s="265"/>
      <c r="F2" s="265"/>
      <c r="G2" s="265"/>
    </row>
    <row r="3" spans="1:7">
      <c r="A3" s="265" t="s">
        <v>3</v>
      </c>
      <c r="B3" s="265"/>
      <c r="C3" s="265"/>
      <c r="D3" s="265"/>
      <c r="E3" s="265"/>
      <c r="F3" s="265"/>
      <c r="G3" s="265"/>
    </row>
    <row r="4" spans="1:7">
      <c r="A4" s="1"/>
      <c r="B4" s="1"/>
      <c r="C4" s="1"/>
      <c r="D4" s="1"/>
      <c r="E4" s="1"/>
      <c r="F4" s="1"/>
      <c r="G4" s="1"/>
    </row>
    <row r="5" spans="1:7">
      <c r="A5" s="270" t="s">
        <v>233</v>
      </c>
      <c r="B5" s="270"/>
      <c r="C5" s="270"/>
      <c r="D5" s="270"/>
      <c r="E5" s="270"/>
      <c r="F5" s="265"/>
      <c r="G5" s="265"/>
    </row>
    <row r="6" spans="1:7">
      <c r="A6" s="2" t="s">
        <v>5</v>
      </c>
      <c r="B6" s="2" t="s">
        <v>6</v>
      </c>
      <c r="C6" s="2" t="s">
        <v>7</v>
      </c>
      <c r="D6" s="2" t="s">
        <v>733</v>
      </c>
      <c r="E6" s="2" t="s">
        <v>8</v>
      </c>
      <c r="F6" s="1" t="s">
        <v>9</v>
      </c>
      <c r="G6" s="1" t="s">
        <v>10</v>
      </c>
    </row>
    <row r="7" spans="1:7">
      <c r="A7" s="3">
        <v>21</v>
      </c>
      <c r="B7" s="3" t="s">
        <v>234</v>
      </c>
      <c r="C7" s="3"/>
      <c r="D7" s="3"/>
      <c r="E7" s="3"/>
      <c r="F7" s="3"/>
      <c r="G7" s="3"/>
    </row>
    <row r="8" spans="1:7">
      <c r="A8">
        <v>21010</v>
      </c>
      <c r="B8" t="s">
        <v>235</v>
      </c>
    </row>
    <row r="9" spans="1:7">
      <c r="A9" s="3">
        <v>2101001</v>
      </c>
      <c r="B9" s="3" t="s">
        <v>236</v>
      </c>
      <c r="C9" s="5"/>
      <c r="D9" s="5" t="s">
        <v>698</v>
      </c>
      <c r="E9" s="5">
        <v>0</v>
      </c>
      <c r="F9" s="5">
        <v>12490.51</v>
      </c>
      <c r="G9" s="5">
        <v>-12490.51</v>
      </c>
    </row>
    <row r="10" spans="1:7">
      <c r="A10">
        <v>2101002</v>
      </c>
      <c r="B10" t="s">
        <v>237</v>
      </c>
      <c r="C10" s="4"/>
      <c r="D10" s="5" t="s">
        <v>703</v>
      </c>
      <c r="E10" s="4">
        <v>15423.85</v>
      </c>
      <c r="F10" s="4">
        <v>30847.7</v>
      </c>
      <c r="G10" s="4">
        <v>-15423.85</v>
      </c>
    </row>
    <row r="11" spans="1:7">
      <c r="A11" s="267" t="s">
        <v>238</v>
      </c>
      <c r="B11" s="268"/>
      <c r="C11" s="269"/>
      <c r="D11" s="8"/>
      <c r="E11" s="8">
        <v>15423.85</v>
      </c>
      <c r="F11" s="8">
        <v>43338.21</v>
      </c>
      <c r="G11" s="7"/>
    </row>
    <row r="12" spans="1:7">
      <c r="A12">
        <v>21020</v>
      </c>
      <c r="B12" t="s">
        <v>239</v>
      </c>
    </row>
    <row r="13" spans="1:7">
      <c r="A13" s="3">
        <v>2102003</v>
      </c>
      <c r="B13" s="3" t="s">
        <v>240</v>
      </c>
      <c r="C13" s="5"/>
      <c r="D13" s="5" t="s">
        <v>1130</v>
      </c>
      <c r="E13" s="5">
        <v>0</v>
      </c>
      <c r="F13" s="5">
        <v>358861.95</v>
      </c>
      <c r="G13" s="5">
        <v>-358861.95</v>
      </c>
    </row>
    <row r="14" spans="1:7">
      <c r="A14" s="264" t="s">
        <v>241</v>
      </c>
      <c r="B14" s="265"/>
      <c r="C14" s="266"/>
      <c r="D14" s="6"/>
      <c r="E14" s="6">
        <v>0</v>
      </c>
      <c r="F14" s="6">
        <v>358861.95</v>
      </c>
      <c r="G14" s="1"/>
    </row>
    <row r="15" spans="1:7">
      <c r="A15" s="3">
        <v>21030</v>
      </c>
      <c r="B15" s="3" t="s">
        <v>242</v>
      </c>
      <c r="C15" s="3"/>
      <c r="D15" s="3"/>
      <c r="E15" s="3"/>
      <c r="F15" s="3"/>
      <c r="G15" s="3"/>
    </row>
    <row r="16" spans="1:7">
      <c r="A16">
        <v>2103002</v>
      </c>
      <c r="B16" t="s">
        <v>243</v>
      </c>
      <c r="C16" s="4"/>
      <c r="D16" s="5" t="s">
        <v>703</v>
      </c>
      <c r="E16" s="4">
        <v>0</v>
      </c>
      <c r="F16" s="4">
        <v>1981.44</v>
      </c>
      <c r="G16" s="4">
        <v>-1981.44</v>
      </c>
    </row>
    <row r="17" spans="1:7">
      <c r="A17" s="267" t="s">
        <v>244</v>
      </c>
      <c r="B17" s="268"/>
      <c r="C17" s="269"/>
      <c r="D17" s="8"/>
      <c r="E17" s="8">
        <v>0</v>
      </c>
      <c r="F17" s="8">
        <v>1981.44</v>
      </c>
      <c r="G17" s="7"/>
    </row>
    <row r="18" spans="1:7">
      <c r="A18" s="264" t="s">
        <v>245</v>
      </c>
      <c r="B18" s="265"/>
      <c r="C18" s="266"/>
      <c r="D18" s="6"/>
      <c r="E18" s="6">
        <v>15423.85</v>
      </c>
      <c r="F18" s="6">
        <v>404181.6</v>
      </c>
      <c r="G18" s="1"/>
    </row>
    <row r="20" spans="1:7">
      <c r="A20" s="3">
        <v>22</v>
      </c>
      <c r="B20" s="3" t="s">
        <v>246</v>
      </c>
      <c r="C20" s="3"/>
      <c r="D20" s="3"/>
      <c r="E20" s="3"/>
      <c r="F20" s="3"/>
      <c r="G20" s="3"/>
    </row>
    <row r="21" spans="1:7">
      <c r="A21">
        <v>22010</v>
      </c>
      <c r="B21" t="s">
        <v>247</v>
      </c>
    </row>
    <row r="22" spans="1:7">
      <c r="A22" s="3">
        <v>2201001</v>
      </c>
      <c r="B22" s="3" t="s">
        <v>248</v>
      </c>
      <c r="C22" s="5"/>
      <c r="D22" s="5" t="s">
        <v>662</v>
      </c>
      <c r="E22" s="5">
        <v>0</v>
      </c>
      <c r="F22" s="5">
        <v>104182.1</v>
      </c>
      <c r="G22" s="5">
        <v>-104182.1</v>
      </c>
    </row>
    <row r="23" spans="1:7">
      <c r="A23">
        <v>2201002</v>
      </c>
      <c r="B23" t="s">
        <v>249</v>
      </c>
      <c r="C23" s="4"/>
      <c r="D23" s="5" t="s">
        <v>662</v>
      </c>
      <c r="E23" s="4">
        <v>0</v>
      </c>
      <c r="F23" s="4">
        <v>5805.58</v>
      </c>
      <c r="G23" s="4">
        <v>-5805.58</v>
      </c>
    </row>
    <row r="24" spans="1:7">
      <c r="A24" s="3">
        <v>2201004</v>
      </c>
      <c r="B24" s="3" t="s">
        <v>250</v>
      </c>
      <c r="C24" s="5"/>
      <c r="D24" s="5" t="s">
        <v>662</v>
      </c>
      <c r="E24" s="5">
        <v>0</v>
      </c>
      <c r="F24" s="5">
        <v>9019.36</v>
      </c>
      <c r="G24" s="5">
        <v>-9019.36</v>
      </c>
    </row>
    <row r="25" spans="1:7">
      <c r="A25">
        <v>2201005</v>
      </c>
      <c r="B25" t="s">
        <v>251</v>
      </c>
      <c r="C25" s="4"/>
      <c r="D25" s="5" t="s">
        <v>662</v>
      </c>
      <c r="E25" s="4">
        <v>0</v>
      </c>
      <c r="F25" s="4">
        <v>68675</v>
      </c>
      <c r="G25" s="4">
        <v>-68675</v>
      </c>
    </row>
    <row r="26" spans="1:7">
      <c r="A26" s="3">
        <v>2201008</v>
      </c>
      <c r="B26" s="3" t="s">
        <v>252</v>
      </c>
      <c r="C26" s="5"/>
      <c r="D26" s="5" t="s">
        <v>662</v>
      </c>
      <c r="E26" s="5">
        <v>0</v>
      </c>
      <c r="F26" s="5">
        <v>8065.14</v>
      </c>
      <c r="G26" s="5">
        <v>-8065.14</v>
      </c>
    </row>
    <row r="27" spans="1:7">
      <c r="A27">
        <v>2201010</v>
      </c>
      <c r="B27" t="s">
        <v>253</v>
      </c>
      <c r="C27" s="4"/>
      <c r="D27" s="5" t="s">
        <v>662</v>
      </c>
      <c r="E27" s="4">
        <v>0</v>
      </c>
      <c r="F27" s="4">
        <v>48885.4</v>
      </c>
      <c r="G27" s="4">
        <v>-48885.4</v>
      </c>
    </row>
    <row r="28" spans="1:7">
      <c r="A28" s="267" t="s">
        <v>254</v>
      </c>
      <c r="B28" s="268"/>
      <c r="C28" s="269"/>
      <c r="D28" s="8"/>
      <c r="E28" s="8">
        <v>0</v>
      </c>
      <c r="F28" s="8">
        <v>244632.58</v>
      </c>
      <c r="G28" s="7"/>
    </row>
    <row r="29" spans="1:7">
      <c r="A29">
        <v>22020</v>
      </c>
      <c r="B29" t="s">
        <v>255</v>
      </c>
    </row>
    <row r="30" spans="1:7">
      <c r="A30" s="3">
        <v>2202001</v>
      </c>
      <c r="B30" s="3" t="s">
        <v>256</v>
      </c>
      <c r="C30" s="5"/>
      <c r="D30" s="5" t="s">
        <v>666</v>
      </c>
      <c r="E30" s="5">
        <v>0</v>
      </c>
      <c r="F30" s="5">
        <v>25193.84</v>
      </c>
      <c r="G30" s="5">
        <v>-25193.84</v>
      </c>
    </row>
    <row r="31" spans="1:7">
      <c r="A31">
        <v>2202002</v>
      </c>
      <c r="B31" t="s">
        <v>257</v>
      </c>
      <c r="C31" s="4"/>
      <c r="D31" s="5" t="s">
        <v>666</v>
      </c>
      <c r="E31" s="4">
        <v>0</v>
      </c>
      <c r="F31" s="4">
        <v>81317.16</v>
      </c>
      <c r="G31" s="4">
        <v>-81317.16</v>
      </c>
    </row>
    <row r="32" spans="1:7">
      <c r="A32" s="3">
        <v>2202003</v>
      </c>
      <c r="B32" s="3" t="s">
        <v>258</v>
      </c>
      <c r="C32" s="5"/>
      <c r="D32" s="5" t="s">
        <v>666</v>
      </c>
      <c r="E32" s="5">
        <v>0</v>
      </c>
      <c r="F32" s="5">
        <v>18341.38</v>
      </c>
      <c r="G32" s="5">
        <v>-18341.38</v>
      </c>
    </row>
    <row r="33" spans="1:7">
      <c r="A33">
        <v>2202004</v>
      </c>
      <c r="B33" t="s">
        <v>259</v>
      </c>
      <c r="C33" s="4"/>
      <c r="D33" s="5" t="s">
        <v>666</v>
      </c>
      <c r="E33" s="4">
        <v>0</v>
      </c>
      <c r="F33" s="4">
        <v>3538.34</v>
      </c>
      <c r="G33" s="4">
        <v>-3538.34</v>
      </c>
    </row>
    <row r="34" spans="1:7">
      <c r="A34" s="3">
        <v>2202005</v>
      </c>
      <c r="B34" s="3" t="s">
        <v>260</v>
      </c>
      <c r="C34" s="5"/>
      <c r="D34" s="5" t="s">
        <v>666</v>
      </c>
      <c r="E34" s="5">
        <v>0</v>
      </c>
      <c r="F34" s="5">
        <v>12791.14</v>
      </c>
      <c r="G34" s="5">
        <v>-12791.14</v>
      </c>
    </row>
    <row r="35" spans="1:7">
      <c r="A35">
        <v>2202007</v>
      </c>
      <c r="B35" t="s">
        <v>261</v>
      </c>
      <c r="C35" s="4"/>
      <c r="D35" s="5" t="s">
        <v>666</v>
      </c>
      <c r="E35" s="4">
        <v>0</v>
      </c>
      <c r="F35" s="4">
        <v>3625.1</v>
      </c>
      <c r="G35" s="4">
        <v>-3625.1</v>
      </c>
    </row>
    <row r="36" spans="1:7">
      <c r="A36" s="267" t="s">
        <v>262</v>
      </c>
      <c r="B36" s="268"/>
      <c r="C36" s="269"/>
      <c r="D36" s="8"/>
      <c r="E36" s="8">
        <v>0</v>
      </c>
      <c r="F36" s="8">
        <v>144806.96</v>
      </c>
      <c r="G36" s="7"/>
    </row>
    <row r="37" spans="1:7">
      <c r="A37">
        <v>22030</v>
      </c>
      <c r="B37" t="s">
        <v>263</v>
      </c>
    </row>
    <row r="38" spans="1:7">
      <c r="A38" s="3">
        <v>2203001</v>
      </c>
      <c r="B38" s="3" t="s">
        <v>264</v>
      </c>
      <c r="C38" s="5"/>
      <c r="D38" s="5" t="s">
        <v>666</v>
      </c>
      <c r="E38" s="5">
        <v>0</v>
      </c>
      <c r="F38" s="5">
        <v>88630.399999999994</v>
      </c>
      <c r="G38" s="5">
        <v>-88630.399999999994</v>
      </c>
    </row>
    <row r="39" spans="1:7">
      <c r="A39">
        <v>2203002</v>
      </c>
      <c r="B39" t="s">
        <v>265</v>
      </c>
      <c r="C39" s="4"/>
      <c r="D39" s="5" t="s">
        <v>666</v>
      </c>
      <c r="E39" s="4">
        <v>0</v>
      </c>
      <c r="F39" s="4">
        <v>4097.79</v>
      </c>
      <c r="G39" s="4">
        <v>-4097.79</v>
      </c>
    </row>
    <row r="40" spans="1:7">
      <c r="A40" s="267" t="s">
        <v>266</v>
      </c>
      <c r="B40" s="268"/>
      <c r="C40" s="269"/>
      <c r="D40" s="8"/>
      <c r="E40" s="8">
        <v>0</v>
      </c>
      <c r="F40" s="8">
        <v>92728.19</v>
      </c>
      <c r="G40" s="7"/>
    </row>
    <row r="41" spans="1:7">
      <c r="A41">
        <v>22040</v>
      </c>
      <c r="B41" t="s">
        <v>267</v>
      </c>
    </row>
    <row r="42" spans="1:7">
      <c r="A42" s="3">
        <v>2204002</v>
      </c>
      <c r="B42" s="3" t="s">
        <v>268</v>
      </c>
      <c r="C42" s="5"/>
      <c r="D42" s="5" t="s">
        <v>705</v>
      </c>
      <c r="E42" s="5">
        <v>0</v>
      </c>
      <c r="F42" s="5">
        <v>148000</v>
      </c>
      <c r="G42" s="5">
        <v>-148000</v>
      </c>
    </row>
    <row r="43" spans="1:7">
      <c r="A43" s="264" t="s">
        <v>269</v>
      </c>
      <c r="B43" s="265"/>
      <c r="C43" s="266"/>
      <c r="D43" s="6"/>
      <c r="E43" s="6">
        <v>0</v>
      </c>
      <c r="F43" s="6">
        <v>148000</v>
      </c>
      <c r="G43" s="1"/>
    </row>
    <row r="44" spans="1:7">
      <c r="A44" s="267" t="s">
        <v>270</v>
      </c>
      <c r="B44" s="268"/>
      <c r="C44" s="269"/>
      <c r="D44" s="8"/>
      <c r="E44" s="8">
        <v>0</v>
      </c>
      <c r="F44" s="8">
        <v>630167.73</v>
      </c>
      <c r="G44" s="7"/>
    </row>
    <row r="46" spans="1:7">
      <c r="A46">
        <v>23</v>
      </c>
      <c r="B46" t="s">
        <v>271</v>
      </c>
    </row>
    <row r="47" spans="1:7">
      <c r="A47" s="3">
        <v>23010</v>
      </c>
      <c r="B47" s="3" t="s">
        <v>272</v>
      </c>
      <c r="C47" s="3"/>
      <c r="D47" s="3"/>
      <c r="E47" s="3"/>
      <c r="F47" s="3"/>
      <c r="G47" s="3"/>
    </row>
    <row r="48" spans="1:7">
      <c r="A48">
        <v>2301002</v>
      </c>
      <c r="B48" t="s">
        <v>273</v>
      </c>
      <c r="C48" s="4"/>
      <c r="D48" s="5" t="s">
        <v>708</v>
      </c>
      <c r="E48" s="4">
        <v>17394.46</v>
      </c>
      <c r="F48" s="4">
        <v>98833.91</v>
      </c>
      <c r="G48" s="4">
        <v>-81439.45</v>
      </c>
    </row>
    <row r="49" spans="1:7">
      <c r="A49" s="267" t="s">
        <v>274</v>
      </c>
      <c r="B49" s="268"/>
      <c r="C49" s="269"/>
      <c r="D49" s="8"/>
      <c r="E49" s="8">
        <v>17394.46</v>
      </c>
      <c r="F49" s="8">
        <v>98833.91</v>
      </c>
      <c r="G49" s="7"/>
    </row>
    <row r="50" spans="1:7">
      <c r="A50" s="264" t="s">
        <v>275</v>
      </c>
      <c r="B50" s="265"/>
      <c r="C50" s="266"/>
      <c r="D50" s="6"/>
      <c r="E50" s="6">
        <v>17394.46</v>
      </c>
      <c r="F50" s="6">
        <v>98833.91</v>
      </c>
      <c r="G50" s="1"/>
    </row>
    <row r="52" spans="1:7">
      <c r="A52" s="3">
        <v>24</v>
      </c>
      <c r="B52" s="3" t="s">
        <v>276</v>
      </c>
      <c r="C52" s="3"/>
      <c r="D52" s="3"/>
      <c r="E52" s="3"/>
      <c r="F52" s="3"/>
      <c r="G52" s="3"/>
    </row>
    <row r="53" spans="1:7">
      <c r="A53">
        <v>24010</v>
      </c>
      <c r="B53" t="s">
        <v>277</v>
      </c>
    </row>
    <row r="54" spans="1:7">
      <c r="A54" s="3">
        <v>2401001</v>
      </c>
      <c r="B54" s="3" t="s">
        <v>277</v>
      </c>
      <c r="C54" s="5"/>
      <c r="D54" s="5" t="s">
        <v>710</v>
      </c>
      <c r="E54" s="5">
        <v>446250.29</v>
      </c>
      <c r="F54" s="5">
        <v>542052.26</v>
      </c>
      <c r="G54" s="5">
        <v>-95801.97</v>
      </c>
    </row>
    <row r="55" spans="1:7">
      <c r="A55">
        <v>2401099</v>
      </c>
      <c r="B55" t="s">
        <v>278</v>
      </c>
      <c r="C55" s="4"/>
      <c r="D55" s="5" t="s">
        <v>710</v>
      </c>
      <c r="E55" s="4">
        <v>9352.2999999999993</v>
      </c>
      <c r="F55" s="4">
        <v>30421.38</v>
      </c>
      <c r="G55" s="4">
        <v>-21069.08</v>
      </c>
    </row>
    <row r="56" spans="1:7">
      <c r="A56" s="267" t="s">
        <v>279</v>
      </c>
      <c r="B56" s="268"/>
      <c r="C56" s="269"/>
      <c r="D56" s="8"/>
      <c r="E56" s="8">
        <v>455602.59</v>
      </c>
      <c r="F56" s="8">
        <v>572473.64</v>
      </c>
      <c r="G56" s="7"/>
    </row>
    <row r="57" spans="1:7">
      <c r="A57">
        <v>24040</v>
      </c>
      <c r="B57" t="s">
        <v>280</v>
      </c>
    </row>
    <row r="58" spans="1:7">
      <c r="A58" s="3">
        <v>2404001</v>
      </c>
      <c r="B58" s="3" t="s">
        <v>281</v>
      </c>
      <c r="C58" s="5"/>
      <c r="D58" s="5" t="s">
        <v>713</v>
      </c>
      <c r="E58" s="5">
        <v>9.86</v>
      </c>
      <c r="F58" s="5">
        <v>0</v>
      </c>
      <c r="G58" s="5">
        <v>9.86</v>
      </c>
    </row>
    <row r="59" spans="1:7">
      <c r="A59">
        <v>2404003</v>
      </c>
      <c r="B59" t="s">
        <v>282</v>
      </c>
      <c r="C59" s="4"/>
      <c r="D59" s="5" t="s">
        <v>713</v>
      </c>
      <c r="E59" s="4">
        <v>12289.2</v>
      </c>
      <c r="F59" s="4">
        <v>14672.92</v>
      </c>
      <c r="G59" s="4">
        <v>-2383.7199999999998</v>
      </c>
    </row>
    <row r="60" spans="1:7">
      <c r="A60" s="3">
        <v>2404004</v>
      </c>
      <c r="B60" s="3" t="s">
        <v>283</v>
      </c>
      <c r="C60" s="5"/>
      <c r="D60" s="5" t="s">
        <v>713</v>
      </c>
      <c r="E60" s="5">
        <v>1723</v>
      </c>
      <c r="F60" s="5">
        <v>1723</v>
      </c>
      <c r="G60" s="5">
        <v>0</v>
      </c>
    </row>
    <row r="61" spans="1:7">
      <c r="A61">
        <v>2404005</v>
      </c>
      <c r="B61" t="s">
        <v>284</v>
      </c>
      <c r="C61" s="4"/>
      <c r="D61" s="5" t="s">
        <v>713</v>
      </c>
      <c r="E61" s="4">
        <v>6977.3</v>
      </c>
      <c r="F61" s="4">
        <v>18219</v>
      </c>
      <c r="G61" s="4">
        <v>-11241.7</v>
      </c>
    </row>
    <row r="62" spans="1:7">
      <c r="A62" s="3">
        <v>2404008</v>
      </c>
      <c r="B62" s="3" t="s">
        <v>285</v>
      </c>
      <c r="C62" s="5"/>
      <c r="D62" s="5" t="s">
        <v>713</v>
      </c>
      <c r="E62" s="5">
        <v>6299.68</v>
      </c>
      <c r="F62" s="5">
        <v>7326</v>
      </c>
      <c r="G62" s="5">
        <v>-1026.32</v>
      </c>
    </row>
    <row r="63" spans="1:7">
      <c r="A63">
        <v>2404009</v>
      </c>
      <c r="B63" t="s">
        <v>286</v>
      </c>
      <c r="C63" s="4"/>
      <c r="D63" s="5" t="s">
        <v>713</v>
      </c>
      <c r="E63" s="4">
        <v>86668.55</v>
      </c>
      <c r="F63" s="4">
        <v>103962.74</v>
      </c>
      <c r="G63" s="4">
        <v>-17294.189999999999</v>
      </c>
    </row>
    <row r="64" spans="1:7">
      <c r="A64" s="3">
        <v>2404010</v>
      </c>
      <c r="B64" s="3" t="s">
        <v>287</v>
      </c>
      <c r="C64" s="5"/>
      <c r="D64" s="5" t="s">
        <v>713</v>
      </c>
      <c r="E64" s="5">
        <v>19057.09</v>
      </c>
      <c r="F64" s="5">
        <v>21123.119999999999</v>
      </c>
      <c r="G64" s="5">
        <v>-2066.0300000000002</v>
      </c>
    </row>
    <row r="65" spans="1:7">
      <c r="A65">
        <v>2404011</v>
      </c>
      <c r="B65" t="s">
        <v>288</v>
      </c>
      <c r="C65" s="4"/>
      <c r="D65" s="5" t="s">
        <v>713</v>
      </c>
      <c r="E65" s="4">
        <v>9259.33</v>
      </c>
      <c r="F65" s="4">
        <v>9259.33</v>
      </c>
      <c r="G65" s="4">
        <v>0</v>
      </c>
    </row>
    <row r="66" spans="1:7">
      <c r="A66" s="267" t="s">
        <v>289</v>
      </c>
      <c r="B66" s="268"/>
      <c r="C66" s="269"/>
      <c r="D66" s="8"/>
      <c r="E66" s="8">
        <v>142284.01</v>
      </c>
      <c r="F66" s="8">
        <v>176286.11</v>
      </c>
      <c r="G66" s="7"/>
    </row>
    <row r="67" spans="1:7">
      <c r="A67">
        <v>24050</v>
      </c>
      <c r="B67" t="s">
        <v>290</v>
      </c>
    </row>
    <row r="68" spans="1:7">
      <c r="A68" s="3">
        <v>2405001</v>
      </c>
      <c r="B68" s="3" t="s">
        <v>291</v>
      </c>
      <c r="C68" s="5"/>
      <c r="D68" s="5" t="s">
        <v>714</v>
      </c>
      <c r="E68" s="5">
        <v>30221.65</v>
      </c>
      <c r="F68" s="5">
        <v>30568.01</v>
      </c>
      <c r="G68" s="5">
        <v>-346.36</v>
      </c>
    </row>
    <row r="69" spans="1:7">
      <c r="A69">
        <v>2405002</v>
      </c>
      <c r="B69" t="s">
        <v>292</v>
      </c>
      <c r="C69" s="4"/>
      <c r="D69" s="5" t="s">
        <v>714</v>
      </c>
      <c r="E69" s="4">
        <v>151176.46</v>
      </c>
      <c r="F69" s="4">
        <v>148477.32</v>
      </c>
      <c r="G69" s="4">
        <v>2699.14</v>
      </c>
    </row>
    <row r="70" spans="1:7">
      <c r="A70" s="3">
        <v>2405003</v>
      </c>
      <c r="B70" s="3" t="s">
        <v>293</v>
      </c>
      <c r="C70" s="5"/>
      <c r="D70" s="5" t="s">
        <v>714</v>
      </c>
      <c r="E70" s="5">
        <v>77221.5</v>
      </c>
      <c r="F70" s="5">
        <v>83839.570000000007</v>
      </c>
      <c r="G70" s="5">
        <v>-6618.07</v>
      </c>
    </row>
    <row r="71" spans="1:7">
      <c r="A71">
        <v>2405006</v>
      </c>
      <c r="B71" t="s">
        <v>294</v>
      </c>
      <c r="C71" s="4"/>
      <c r="D71" s="5" t="s">
        <v>714</v>
      </c>
      <c r="E71" s="4">
        <v>1187.93</v>
      </c>
      <c r="F71" s="4">
        <v>0</v>
      </c>
      <c r="G71" s="4">
        <v>1187.93</v>
      </c>
    </row>
    <row r="72" spans="1:7">
      <c r="A72" s="3">
        <v>2405007</v>
      </c>
      <c r="B72" s="3" t="s">
        <v>295</v>
      </c>
      <c r="C72" s="5"/>
      <c r="D72" s="5" t="s">
        <v>714</v>
      </c>
      <c r="E72" s="5">
        <v>0</v>
      </c>
      <c r="F72" s="5">
        <v>176.19</v>
      </c>
      <c r="G72" s="5">
        <v>-176.19</v>
      </c>
    </row>
    <row r="73" spans="1:7">
      <c r="A73">
        <v>2405008</v>
      </c>
      <c r="B73" t="s">
        <v>296</v>
      </c>
      <c r="C73" s="4"/>
      <c r="D73" s="5" t="s">
        <v>714</v>
      </c>
      <c r="E73" s="4">
        <v>224</v>
      </c>
      <c r="F73" s="4">
        <v>224</v>
      </c>
      <c r="G73" s="4">
        <v>0</v>
      </c>
    </row>
    <row r="74" spans="1:7">
      <c r="A74" s="3">
        <v>2405009</v>
      </c>
      <c r="B74" s="3" t="s">
        <v>297</v>
      </c>
      <c r="C74" s="5"/>
      <c r="D74" s="5" t="s">
        <v>714</v>
      </c>
      <c r="E74" s="5">
        <v>1356</v>
      </c>
      <c r="F74" s="5">
        <v>1464</v>
      </c>
      <c r="G74" s="5">
        <v>-108</v>
      </c>
    </row>
    <row r="75" spans="1:7">
      <c r="A75">
        <v>2405010</v>
      </c>
      <c r="B75" t="s">
        <v>298</v>
      </c>
      <c r="C75" s="4"/>
      <c r="D75" s="5" t="s">
        <v>714</v>
      </c>
      <c r="E75" s="4">
        <v>573.79999999999995</v>
      </c>
      <c r="F75" s="4">
        <v>665.42</v>
      </c>
      <c r="G75" s="4">
        <v>-91.62</v>
      </c>
    </row>
    <row r="76" spans="1:7">
      <c r="A76" s="3">
        <v>2405011</v>
      </c>
      <c r="B76" s="3" t="s">
        <v>299</v>
      </c>
      <c r="C76" s="5"/>
      <c r="D76" s="5" t="s">
        <v>714</v>
      </c>
      <c r="E76" s="5">
        <v>2113.65</v>
      </c>
      <c r="F76" s="5">
        <v>2113.65</v>
      </c>
      <c r="G76" s="5">
        <v>0</v>
      </c>
    </row>
    <row r="77" spans="1:7">
      <c r="A77" s="264" t="s">
        <v>300</v>
      </c>
      <c r="B77" s="265"/>
      <c r="C77" s="266"/>
      <c r="D77" s="6"/>
      <c r="E77" s="6">
        <v>264074.99</v>
      </c>
      <c r="F77" s="6">
        <v>267528.15999999997</v>
      </c>
      <c r="G77" s="1"/>
    </row>
    <row r="78" spans="1:7">
      <c r="A78" s="3">
        <v>24060</v>
      </c>
      <c r="B78" s="3" t="s">
        <v>301</v>
      </c>
      <c r="C78" s="3"/>
      <c r="D78" s="3"/>
      <c r="E78" s="3"/>
      <c r="F78" s="3"/>
      <c r="G78" s="3"/>
    </row>
    <row r="79" spans="1:7">
      <c r="A79">
        <v>2406001</v>
      </c>
      <c r="B79" t="s">
        <v>302</v>
      </c>
      <c r="C79" s="4"/>
      <c r="D79" s="5" t="s">
        <v>714</v>
      </c>
      <c r="E79" s="4">
        <v>1453.17</v>
      </c>
      <c r="F79" s="4">
        <v>1453.17</v>
      </c>
      <c r="G79" s="4">
        <v>0</v>
      </c>
    </row>
    <row r="80" spans="1:7">
      <c r="A80" s="3">
        <v>2406002</v>
      </c>
      <c r="B80" s="3" t="s">
        <v>303</v>
      </c>
      <c r="C80" s="5"/>
      <c r="D80" s="5" t="s">
        <v>714</v>
      </c>
      <c r="E80" s="5">
        <v>20852.900000000001</v>
      </c>
      <c r="F80" s="5">
        <v>27079.81</v>
      </c>
      <c r="G80" s="5">
        <v>-6226.91</v>
      </c>
    </row>
    <row r="81" spans="1:7">
      <c r="A81">
        <v>2406003</v>
      </c>
      <c r="B81" t="s">
        <v>304</v>
      </c>
      <c r="C81" s="4"/>
      <c r="D81" s="5" t="s">
        <v>714</v>
      </c>
      <c r="E81" s="4">
        <v>592.20000000000005</v>
      </c>
      <c r="F81" s="4">
        <v>592.20000000000005</v>
      </c>
      <c r="G81" s="4">
        <v>0</v>
      </c>
    </row>
    <row r="82" spans="1:7">
      <c r="A82" s="3">
        <v>2406004</v>
      </c>
      <c r="B82" s="3" t="s">
        <v>305</v>
      </c>
      <c r="C82" s="5"/>
      <c r="D82" s="5" t="s">
        <v>714</v>
      </c>
      <c r="E82" s="5">
        <v>6980.3</v>
      </c>
      <c r="F82" s="5">
        <v>7354.7</v>
      </c>
      <c r="G82" s="5">
        <v>-374.4</v>
      </c>
    </row>
    <row r="83" spans="1:7">
      <c r="A83" s="264" t="s">
        <v>306</v>
      </c>
      <c r="B83" s="265"/>
      <c r="C83" s="266"/>
      <c r="D83" s="6"/>
      <c r="E83" s="6">
        <v>29878.57</v>
      </c>
      <c r="F83" s="6">
        <v>36479.879999999997</v>
      </c>
      <c r="G83" s="1"/>
    </row>
    <row r="84" spans="1:7">
      <c r="A84" s="3">
        <v>24070</v>
      </c>
      <c r="B84" s="3" t="s">
        <v>307</v>
      </c>
      <c r="C84" s="3"/>
      <c r="D84" s="3"/>
      <c r="E84" s="3"/>
      <c r="F84" s="3"/>
      <c r="G84" s="3"/>
    </row>
    <row r="85" spans="1:7">
      <c r="A85">
        <v>2407001</v>
      </c>
      <c r="B85" t="s">
        <v>308</v>
      </c>
      <c r="C85" s="4"/>
      <c r="D85" s="5" t="s">
        <v>714</v>
      </c>
      <c r="E85" s="4">
        <v>0</v>
      </c>
      <c r="F85" s="4">
        <v>112</v>
      </c>
      <c r="G85" s="4">
        <v>-112</v>
      </c>
    </row>
    <row r="86" spans="1:7">
      <c r="A86" s="3">
        <v>2407002</v>
      </c>
      <c r="B86" s="3" t="s">
        <v>309</v>
      </c>
      <c r="C86" s="5"/>
      <c r="D86" s="5" t="s">
        <v>714</v>
      </c>
      <c r="E86" s="5">
        <v>659</v>
      </c>
      <c r="F86" s="5">
        <v>0</v>
      </c>
      <c r="G86" s="5">
        <v>659</v>
      </c>
    </row>
    <row r="87" spans="1:7">
      <c r="A87">
        <v>2407003</v>
      </c>
      <c r="B87" t="s">
        <v>310</v>
      </c>
      <c r="C87" s="4"/>
      <c r="D87" s="5" t="s">
        <v>714</v>
      </c>
      <c r="E87" s="4">
        <v>0</v>
      </c>
      <c r="F87" s="4">
        <v>50</v>
      </c>
      <c r="G87" s="4">
        <v>-50</v>
      </c>
    </row>
    <row r="88" spans="1:7">
      <c r="A88" s="3">
        <v>2407004</v>
      </c>
      <c r="B88" s="3" t="s">
        <v>311</v>
      </c>
      <c r="C88" s="5"/>
      <c r="D88" s="5" t="s">
        <v>714</v>
      </c>
      <c r="E88" s="5">
        <v>75</v>
      </c>
      <c r="F88" s="5">
        <v>0</v>
      </c>
      <c r="G88" s="5">
        <v>75</v>
      </c>
    </row>
    <row r="89" spans="1:7">
      <c r="A89" s="264" t="s">
        <v>312</v>
      </c>
      <c r="B89" s="265"/>
      <c r="C89" s="266"/>
      <c r="D89" s="6"/>
      <c r="E89" s="6">
        <v>734</v>
      </c>
      <c r="F89" s="6">
        <v>162</v>
      </c>
      <c r="G89" s="1"/>
    </row>
    <row r="90" spans="1:7">
      <c r="A90" s="3">
        <v>24080</v>
      </c>
      <c r="B90" s="3" t="s">
        <v>313</v>
      </c>
      <c r="C90" s="3"/>
      <c r="D90" s="3"/>
      <c r="E90" s="3"/>
      <c r="F90" s="3"/>
      <c r="G90" s="3"/>
    </row>
    <row r="91" spans="1:7">
      <c r="A91">
        <v>2408001</v>
      </c>
      <c r="B91" t="s">
        <v>314</v>
      </c>
      <c r="C91" s="4"/>
      <c r="D91" s="5" t="s">
        <v>715</v>
      </c>
      <c r="E91" s="4">
        <v>8071.99</v>
      </c>
      <c r="F91" s="4">
        <v>2165.6799999999998</v>
      </c>
      <c r="G91" s="4">
        <v>5906.31</v>
      </c>
    </row>
    <row r="92" spans="1:7">
      <c r="A92" s="3">
        <v>2408002</v>
      </c>
      <c r="B92" s="3" t="s">
        <v>315</v>
      </c>
      <c r="C92" s="5"/>
      <c r="D92" s="5" t="s">
        <v>715</v>
      </c>
      <c r="E92" s="5">
        <v>4210.45</v>
      </c>
      <c r="F92" s="5">
        <v>2025.14</v>
      </c>
      <c r="G92" s="5">
        <v>2185.31</v>
      </c>
    </row>
    <row r="93" spans="1:7">
      <c r="A93">
        <v>2408003</v>
      </c>
      <c r="B93" t="s">
        <v>316</v>
      </c>
      <c r="C93" s="4"/>
      <c r="D93" s="5" t="s">
        <v>715</v>
      </c>
      <c r="E93" s="4">
        <v>318268.83</v>
      </c>
      <c r="F93" s="4">
        <v>318268.83</v>
      </c>
      <c r="G93" s="4">
        <v>0</v>
      </c>
    </row>
    <row r="94" spans="1:7">
      <c r="A94" s="3">
        <v>2408004</v>
      </c>
      <c r="B94" s="3" t="s">
        <v>317</v>
      </c>
      <c r="C94" s="5"/>
      <c r="D94" s="5" t="s">
        <v>715</v>
      </c>
      <c r="E94" s="5">
        <v>417788.33</v>
      </c>
      <c r="F94" s="5">
        <v>455413.19</v>
      </c>
      <c r="G94" s="5">
        <v>-37624.86</v>
      </c>
    </row>
    <row r="95" spans="1:7">
      <c r="A95">
        <v>2408005</v>
      </c>
      <c r="B95" t="s">
        <v>318</v>
      </c>
      <c r="C95" s="4"/>
      <c r="D95" s="5" t="s">
        <v>715</v>
      </c>
      <c r="E95" s="4">
        <v>13.98</v>
      </c>
      <c r="F95" s="4">
        <v>232.68</v>
      </c>
      <c r="G95" s="4">
        <v>-218.7</v>
      </c>
    </row>
    <row r="96" spans="1:7">
      <c r="A96" s="3">
        <v>2408006</v>
      </c>
      <c r="B96" s="3" t="s">
        <v>319</v>
      </c>
      <c r="C96" s="5"/>
      <c r="D96" s="5" t="s">
        <v>715</v>
      </c>
      <c r="E96" s="5">
        <v>17978.14</v>
      </c>
      <c r="F96" s="5">
        <v>35422.620000000003</v>
      </c>
      <c r="G96" s="5">
        <v>-17444.48</v>
      </c>
    </row>
    <row r="97" spans="1:7">
      <c r="A97">
        <v>2408008</v>
      </c>
      <c r="B97" t="s">
        <v>320</v>
      </c>
      <c r="C97" s="4"/>
      <c r="D97" s="5" t="s">
        <v>715</v>
      </c>
      <c r="E97" s="4">
        <v>1230.9000000000001</v>
      </c>
      <c r="F97" s="4">
        <v>3158.57</v>
      </c>
      <c r="G97" s="4">
        <v>-1927.67</v>
      </c>
    </row>
    <row r="98" spans="1:7">
      <c r="A98" s="267" t="s">
        <v>321</v>
      </c>
      <c r="B98" s="268"/>
      <c r="C98" s="269"/>
      <c r="D98" s="8"/>
      <c r="E98" s="8">
        <v>767562.62</v>
      </c>
      <c r="F98" s="8">
        <v>816686.71</v>
      </c>
      <c r="G98" s="7"/>
    </row>
    <row r="99" spans="1:7">
      <c r="A99">
        <v>24085</v>
      </c>
      <c r="B99" t="s">
        <v>322</v>
      </c>
    </row>
    <row r="100" spans="1:7">
      <c r="A100" s="3">
        <v>2408501</v>
      </c>
      <c r="B100" s="3" t="s">
        <v>322</v>
      </c>
      <c r="C100" s="5"/>
      <c r="D100" s="5" t="s">
        <v>712</v>
      </c>
      <c r="E100" s="5">
        <v>0</v>
      </c>
      <c r="F100" s="5">
        <v>5823.29</v>
      </c>
      <c r="G100" s="5">
        <v>-5823.29</v>
      </c>
    </row>
    <row r="101" spans="1:7">
      <c r="A101" s="264" t="s">
        <v>323</v>
      </c>
      <c r="B101" s="265"/>
      <c r="C101" s="266"/>
      <c r="D101" s="6"/>
      <c r="E101" s="6">
        <v>0</v>
      </c>
      <c r="F101" s="6">
        <v>5823.29</v>
      </c>
      <c r="G101" s="1"/>
    </row>
    <row r="102" spans="1:7">
      <c r="A102" s="3">
        <v>24090</v>
      </c>
      <c r="B102" s="3" t="s">
        <v>324</v>
      </c>
      <c r="C102" s="3"/>
      <c r="D102" s="3"/>
      <c r="E102" s="3"/>
      <c r="F102" s="3"/>
      <c r="G102" s="3"/>
    </row>
    <row r="103" spans="1:7">
      <c r="A103">
        <v>2409001</v>
      </c>
      <c r="B103" t="s">
        <v>325</v>
      </c>
      <c r="C103" s="4"/>
      <c r="D103" s="5" t="s">
        <v>715</v>
      </c>
      <c r="E103" s="4">
        <v>1601.55</v>
      </c>
      <c r="F103" s="4">
        <v>756</v>
      </c>
      <c r="G103" s="4">
        <v>845.55</v>
      </c>
    </row>
    <row r="104" spans="1:7">
      <c r="A104" s="267" t="s">
        <v>326</v>
      </c>
      <c r="B104" s="268"/>
      <c r="C104" s="269"/>
      <c r="D104" s="8"/>
      <c r="E104" s="8">
        <v>1601.55</v>
      </c>
      <c r="F104" s="8">
        <v>756</v>
      </c>
      <c r="G104" s="7"/>
    </row>
    <row r="105" spans="1:7">
      <c r="A105" s="264" t="s">
        <v>327</v>
      </c>
      <c r="B105" s="265"/>
      <c r="C105" s="266"/>
      <c r="D105" s="6"/>
      <c r="E105" s="6">
        <v>1661738.33</v>
      </c>
      <c r="F105" s="6">
        <v>1876195.79</v>
      </c>
      <c r="G105" s="1"/>
    </row>
    <row r="107" spans="1:7">
      <c r="A107" s="3">
        <v>25</v>
      </c>
      <c r="B107" s="3" t="s">
        <v>328</v>
      </c>
      <c r="C107" s="3"/>
      <c r="D107" s="3"/>
      <c r="E107" s="3"/>
      <c r="F107" s="3"/>
      <c r="G107" s="3"/>
    </row>
    <row r="108" spans="1:7">
      <c r="A108">
        <v>25010</v>
      </c>
      <c r="B108" t="s">
        <v>329</v>
      </c>
    </row>
    <row r="109" spans="1:7">
      <c r="A109" s="3">
        <v>2501001</v>
      </c>
      <c r="B109" s="3" t="s">
        <v>329</v>
      </c>
      <c r="C109" s="5"/>
      <c r="D109" s="5" t="s">
        <v>720</v>
      </c>
      <c r="E109" s="5">
        <v>19929.57</v>
      </c>
      <c r="F109" s="5">
        <v>19929.57</v>
      </c>
      <c r="G109" s="5">
        <v>0</v>
      </c>
    </row>
    <row r="110" spans="1:7">
      <c r="A110" s="264" t="s">
        <v>330</v>
      </c>
      <c r="B110" s="265"/>
      <c r="C110" s="266"/>
      <c r="D110" s="6"/>
      <c r="E110" s="6">
        <v>19929.57</v>
      </c>
      <c r="F110" s="6">
        <v>19929.57</v>
      </c>
      <c r="G110" s="1"/>
    </row>
    <row r="111" spans="1:7">
      <c r="A111" s="3">
        <v>25020</v>
      </c>
      <c r="B111" s="3" t="s">
        <v>331</v>
      </c>
      <c r="C111" s="3"/>
      <c r="D111" s="3"/>
      <c r="E111" s="3"/>
      <c r="F111" s="3"/>
      <c r="G111" s="3"/>
    </row>
    <row r="112" spans="1:7">
      <c r="A112">
        <v>2502001</v>
      </c>
      <c r="B112" t="s">
        <v>331</v>
      </c>
      <c r="C112" s="4"/>
      <c r="D112" s="5" t="s">
        <v>723</v>
      </c>
      <c r="E112" s="4">
        <v>0</v>
      </c>
      <c r="F112" s="4">
        <v>44476.26</v>
      </c>
      <c r="G112" s="4">
        <v>-44476.26</v>
      </c>
    </row>
    <row r="113" spans="1:7">
      <c r="A113" s="3">
        <v>2502002</v>
      </c>
      <c r="B113" s="3" t="s">
        <v>332</v>
      </c>
      <c r="C113" s="5"/>
      <c r="D113" s="5" t="s">
        <v>723</v>
      </c>
      <c r="E113" s="5">
        <v>0</v>
      </c>
      <c r="F113" s="5">
        <v>516.44000000000005</v>
      </c>
      <c r="G113" s="5">
        <v>-516.44000000000005</v>
      </c>
    </row>
    <row r="114" spans="1:7">
      <c r="A114">
        <v>2502004</v>
      </c>
      <c r="B114" t="s">
        <v>333</v>
      </c>
      <c r="C114" s="4"/>
      <c r="D114" s="5" t="s">
        <v>723</v>
      </c>
      <c r="E114" s="4">
        <v>0</v>
      </c>
      <c r="F114" s="4">
        <v>13544.64</v>
      </c>
      <c r="G114" s="4">
        <v>-13544.64</v>
      </c>
    </row>
    <row r="115" spans="1:7">
      <c r="A115" s="3">
        <v>2502005</v>
      </c>
      <c r="B115" s="3" t="s">
        <v>334</v>
      </c>
      <c r="C115" s="5"/>
      <c r="D115" s="5" t="s">
        <v>723</v>
      </c>
      <c r="E115" s="5">
        <v>417100.84</v>
      </c>
      <c r="F115" s="5">
        <v>417790.69</v>
      </c>
      <c r="G115" s="5">
        <v>-689.85</v>
      </c>
    </row>
    <row r="116" spans="1:7">
      <c r="A116">
        <v>2502008</v>
      </c>
      <c r="B116" t="s">
        <v>335</v>
      </c>
      <c r="C116" s="4"/>
      <c r="D116" s="5" t="s">
        <v>723</v>
      </c>
      <c r="E116" s="4">
        <v>0</v>
      </c>
      <c r="F116" s="4">
        <v>144.69</v>
      </c>
      <c r="G116" s="4">
        <v>-144.69</v>
      </c>
    </row>
    <row r="117" spans="1:7">
      <c r="A117" s="3">
        <v>2502010</v>
      </c>
      <c r="B117" s="3" t="s">
        <v>336</v>
      </c>
      <c r="C117" s="5"/>
      <c r="D117" s="5" t="s">
        <v>723</v>
      </c>
      <c r="E117" s="5">
        <v>26078.47</v>
      </c>
      <c r="F117" s="5">
        <v>103088.11</v>
      </c>
      <c r="G117" s="5">
        <v>-77009.64</v>
      </c>
    </row>
    <row r="118" spans="1:7">
      <c r="A118">
        <v>2502011</v>
      </c>
      <c r="B118" t="s">
        <v>337</v>
      </c>
      <c r="C118" s="4"/>
      <c r="D118" s="5" t="s">
        <v>723</v>
      </c>
      <c r="E118" s="4">
        <v>297390.11</v>
      </c>
      <c r="F118" s="4">
        <v>428736.16</v>
      </c>
      <c r="G118" s="4">
        <v>-131346.04999999999</v>
      </c>
    </row>
    <row r="119" spans="1:7">
      <c r="A119" s="3">
        <v>2502012</v>
      </c>
      <c r="B119" s="3" t="s">
        <v>338</v>
      </c>
      <c r="C119" s="5"/>
      <c r="D119" s="5" t="s">
        <v>723</v>
      </c>
      <c r="E119" s="5">
        <v>160057.54</v>
      </c>
      <c r="F119" s="5">
        <v>352126.99</v>
      </c>
      <c r="G119" s="5">
        <v>-192069.45</v>
      </c>
    </row>
    <row r="120" spans="1:7">
      <c r="A120">
        <v>2502016</v>
      </c>
      <c r="B120" t="s">
        <v>339</v>
      </c>
      <c r="C120" s="4"/>
      <c r="D120" s="5" t="s">
        <v>723</v>
      </c>
      <c r="E120" s="4">
        <v>4591.3599999999997</v>
      </c>
      <c r="F120" s="4">
        <v>8154.06</v>
      </c>
      <c r="G120" s="4">
        <v>-3562.7</v>
      </c>
    </row>
    <row r="121" spans="1:7">
      <c r="A121" s="3">
        <v>2502018</v>
      </c>
      <c r="B121" s="3" t="s">
        <v>340</v>
      </c>
      <c r="C121" s="5"/>
      <c r="D121" s="5" t="s">
        <v>723</v>
      </c>
      <c r="E121" s="5">
        <v>0</v>
      </c>
      <c r="F121" s="5">
        <v>65543.69</v>
      </c>
      <c r="G121" s="5">
        <v>-65543.69</v>
      </c>
    </row>
    <row r="122" spans="1:7">
      <c r="A122">
        <v>2502019</v>
      </c>
      <c r="B122" t="s">
        <v>341</v>
      </c>
      <c r="C122" s="4"/>
      <c r="D122" s="5" t="s">
        <v>723</v>
      </c>
      <c r="E122" s="4">
        <v>13135.72</v>
      </c>
      <c r="F122" s="4">
        <v>13135.72</v>
      </c>
      <c r="G122" s="4">
        <v>0</v>
      </c>
    </row>
    <row r="123" spans="1:7">
      <c r="A123" s="3">
        <v>2502020</v>
      </c>
      <c r="B123" s="3" t="s">
        <v>342</v>
      </c>
      <c r="C123" s="5"/>
      <c r="D123" s="5" t="s">
        <v>723</v>
      </c>
      <c r="E123" s="5">
        <v>431814.75</v>
      </c>
      <c r="F123" s="5">
        <v>431814.75</v>
      </c>
      <c r="G123" s="5">
        <v>0</v>
      </c>
    </row>
    <row r="124" spans="1:7">
      <c r="A124">
        <v>2502021</v>
      </c>
      <c r="B124" t="s">
        <v>343</v>
      </c>
      <c r="C124" s="4"/>
      <c r="D124" s="5" t="s">
        <v>723</v>
      </c>
      <c r="E124" s="4">
        <v>1205968.27</v>
      </c>
      <c r="F124" s="4">
        <v>1290736.6299999999</v>
      </c>
      <c r="G124" s="4">
        <v>-84768.36</v>
      </c>
    </row>
    <row r="125" spans="1:7">
      <c r="A125" s="3">
        <v>2502022</v>
      </c>
      <c r="B125" s="3" t="s">
        <v>344</v>
      </c>
      <c r="C125" s="5"/>
      <c r="D125" s="5" t="s">
        <v>723</v>
      </c>
      <c r="E125" s="5">
        <v>24419.53</v>
      </c>
      <c r="F125" s="5">
        <v>40080.239999999998</v>
      </c>
      <c r="G125" s="5">
        <v>-15660.71</v>
      </c>
    </row>
    <row r="126" spans="1:7">
      <c r="A126">
        <v>2502023</v>
      </c>
      <c r="B126" t="s">
        <v>345</v>
      </c>
      <c r="C126" s="4"/>
      <c r="D126" s="5" t="s">
        <v>723</v>
      </c>
      <c r="E126" s="4">
        <v>7838.35</v>
      </c>
      <c r="F126" s="4">
        <v>7838.35</v>
      </c>
      <c r="G126" s="4">
        <v>0</v>
      </c>
    </row>
    <row r="127" spans="1:7">
      <c r="A127" s="3">
        <v>2502024</v>
      </c>
      <c r="B127" s="3" t="s">
        <v>346</v>
      </c>
      <c r="C127" s="5"/>
      <c r="D127" s="5" t="s">
        <v>723</v>
      </c>
      <c r="E127" s="5">
        <v>7661.1</v>
      </c>
      <c r="F127" s="5">
        <v>7661.1</v>
      </c>
      <c r="G127" s="5">
        <v>0</v>
      </c>
    </row>
    <row r="128" spans="1:7">
      <c r="A128">
        <v>2502025</v>
      </c>
      <c r="B128" t="s">
        <v>347</v>
      </c>
      <c r="C128" s="4"/>
      <c r="D128" s="5" t="s">
        <v>723</v>
      </c>
      <c r="E128" s="4">
        <v>180213.76000000001</v>
      </c>
      <c r="F128" s="4">
        <v>180213.76000000001</v>
      </c>
      <c r="G128" s="4">
        <v>0</v>
      </c>
    </row>
    <row r="129" spans="1:7">
      <c r="A129" s="3">
        <v>2502026</v>
      </c>
      <c r="B129" s="3" t="s">
        <v>348</v>
      </c>
      <c r="C129" s="5"/>
      <c r="D129" s="5" t="s">
        <v>723</v>
      </c>
      <c r="E129" s="5">
        <v>5013.1099999999997</v>
      </c>
      <c r="F129" s="5">
        <v>1120878.68</v>
      </c>
      <c r="G129" s="5">
        <v>-1115865.57</v>
      </c>
    </row>
    <row r="130" spans="1:7">
      <c r="A130">
        <v>2502027</v>
      </c>
      <c r="B130" t="s">
        <v>349</v>
      </c>
      <c r="C130" s="4"/>
      <c r="D130" s="5" t="s">
        <v>723</v>
      </c>
      <c r="E130" s="4">
        <v>9275.5300000000007</v>
      </c>
      <c r="F130" s="4">
        <v>264278.77</v>
      </c>
      <c r="G130" s="4">
        <v>-255003.24</v>
      </c>
    </row>
    <row r="131" spans="1:7">
      <c r="A131" s="3">
        <v>2502028</v>
      </c>
      <c r="B131" s="3" t="s">
        <v>350</v>
      </c>
      <c r="C131" s="5"/>
      <c r="D131" s="5" t="s">
        <v>723</v>
      </c>
      <c r="E131" s="5">
        <v>765.21</v>
      </c>
      <c r="F131" s="5">
        <v>240718.74</v>
      </c>
      <c r="G131" s="5">
        <v>-239953.53</v>
      </c>
    </row>
    <row r="132" spans="1:7">
      <c r="A132" s="264" t="s">
        <v>351</v>
      </c>
      <c r="B132" s="265"/>
      <c r="C132" s="266"/>
      <c r="D132" s="6"/>
      <c r="E132" s="6">
        <v>2791323.65</v>
      </c>
      <c r="F132" s="6">
        <v>5031478.47</v>
      </c>
      <c r="G132" s="1"/>
    </row>
    <row r="133" spans="1:7">
      <c r="A133" s="3">
        <v>25025</v>
      </c>
      <c r="B133" s="3" t="s">
        <v>352</v>
      </c>
      <c r="C133" s="3"/>
      <c r="D133" s="3"/>
      <c r="E133" s="3"/>
      <c r="F133" s="3"/>
      <c r="G133" s="3"/>
    </row>
    <row r="134" spans="1:7">
      <c r="A134">
        <v>2502501</v>
      </c>
      <c r="B134" t="s">
        <v>353</v>
      </c>
      <c r="C134" s="4"/>
      <c r="D134" s="5" t="s">
        <v>723</v>
      </c>
      <c r="E134" s="4">
        <v>37539.08</v>
      </c>
      <c r="F134" s="4">
        <v>37601.160000000003</v>
      </c>
      <c r="G134" s="4">
        <v>-62.08</v>
      </c>
    </row>
    <row r="135" spans="1:7">
      <c r="A135" s="3">
        <v>2502503</v>
      </c>
      <c r="B135" s="3" t="s">
        <v>354</v>
      </c>
      <c r="C135" s="5"/>
      <c r="D135" s="5" t="s">
        <v>723</v>
      </c>
      <c r="E135" s="5">
        <v>0</v>
      </c>
      <c r="F135" s="5">
        <v>1498.76</v>
      </c>
      <c r="G135" s="5">
        <v>-1498.76</v>
      </c>
    </row>
    <row r="136" spans="1:7">
      <c r="A136">
        <v>2502510</v>
      </c>
      <c r="B136" t="s">
        <v>355</v>
      </c>
      <c r="C136" s="4"/>
      <c r="D136" s="5" t="s">
        <v>723</v>
      </c>
      <c r="E136" s="4">
        <v>1564.71</v>
      </c>
      <c r="F136" s="4">
        <v>8072.3</v>
      </c>
      <c r="G136" s="4">
        <v>-6507.59</v>
      </c>
    </row>
    <row r="137" spans="1:7">
      <c r="A137" s="3">
        <v>2502511</v>
      </c>
      <c r="B137" s="3" t="s">
        <v>356</v>
      </c>
      <c r="C137" s="5"/>
      <c r="D137" s="5" t="s">
        <v>723</v>
      </c>
      <c r="E137" s="5">
        <v>31098.26</v>
      </c>
      <c r="F137" s="5">
        <v>49707.34</v>
      </c>
      <c r="G137" s="5">
        <v>-18609.080000000002</v>
      </c>
    </row>
    <row r="138" spans="1:7">
      <c r="A138">
        <v>2502512</v>
      </c>
      <c r="B138" t="s">
        <v>357</v>
      </c>
      <c r="C138" s="4"/>
      <c r="D138" s="5" t="s">
        <v>723</v>
      </c>
      <c r="E138" s="4">
        <v>14228.51</v>
      </c>
      <c r="F138" s="4">
        <v>32970.120000000003</v>
      </c>
      <c r="G138" s="4">
        <v>-18741.61</v>
      </c>
    </row>
    <row r="139" spans="1:7">
      <c r="A139" s="3">
        <v>2502518</v>
      </c>
      <c r="B139" s="3" t="s">
        <v>358</v>
      </c>
      <c r="C139" s="5"/>
      <c r="D139" s="5" t="s">
        <v>723</v>
      </c>
      <c r="E139" s="5">
        <v>0</v>
      </c>
      <c r="F139" s="5">
        <v>4588.0600000000004</v>
      </c>
      <c r="G139" s="5">
        <v>-4588.0600000000004</v>
      </c>
    </row>
    <row r="140" spans="1:7">
      <c r="A140">
        <v>2502519</v>
      </c>
      <c r="B140" t="s">
        <v>359</v>
      </c>
      <c r="C140" s="4"/>
      <c r="D140" s="5" t="s">
        <v>723</v>
      </c>
      <c r="E140" s="4">
        <v>1055.4100000000001</v>
      </c>
      <c r="F140" s="4">
        <v>1055.4100000000001</v>
      </c>
      <c r="G140" s="4">
        <v>0</v>
      </c>
    </row>
    <row r="141" spans="1:7">
      <c r="A141" s="267" t="s">
        <v>360</v>
      </c>
      <c r="B141" s="268"/>
      <c r="C141" s="269"/>
      <c r="D141" s="8"/>
      <c r="E141" s="8">
        <v>85485.97</v>
      </c>
      <c r="F141" s="8">
        <v>135493.15</v>
      </c>
      <c r="G141" s="7"/>
    </row>
    <row r="142" spans="1:7">
      <c r="A142" s="264" t="s">
        <v>361</v>
      </c>
      <c r="B142" s="265"/>
      <c r="C142" s="266"/>
      <c r="D142" s="6"/>
      <c r="E142" s="6">
        <v>2896739.19</v>
      </c>
      <c r="F142" s="6">
        <v>5186901.1900000004</v>
      </c>
      <c r="G142" s="1"/>
    </row>
    <row r="144" spans="1:7">
      <c r="A144" s="3">
        <v>61</v>
      </c>
      <c r="B144" s="3" t="s">
        <v>362</v>
      </c>
      <c r="C144" s="3"/>
      <c r="D144" s="3"/>
      <c r="E144" s="3"/>
      <c r="F144" s="3"/>
      <c r="G144" s="3"/>
    </row>
    <row r="145" spans="1:7">
      <c r="A145">
        <v>61030</v>
      </c>
      <c r="B145" t="s">
        <v>363</v>
      </c>
    </row>
    <row r="146" spans="1:7">
      <c r="A146" s="3">
        <v>6103001</v>
      </c>
      <c r="B146" s="3" t="s">
        <v>363</v>
      </c>
      <c r="C146" s="5"/>
      <c r="D146" s="5" t="s">
        <v>703</v>
      </c>
      <c r="E146" s="5">
        <v>0.01</v>
      </c>
      <c r="F146" s="5">
        <v>0</v>
      </c>
      <c r="G146" s="5">
        <v>0.01</v>
      </c>
    </row>
    <row r="147" spans="1:7">
      <c r="A147" s="264" t="s">
        <v>364</v>
      </c>
      <c r="B147" s="265"/>
      <c r="C147" s="266"/>
      <c r="D147" s="6"/>
      <c r="E147" s="6">
        <v>0.01</v>
      </c>
      <c r="F147" s="6">
        <v>0</v>
      </c>
      <c r="G147" s="1"/>
    </row>
    <row r="148" spans="1:7">
      <c r="A148" s="267" t="s">
        <v>365</v>
      </c>
      <c r="B148" s="268"/>
      <c r="C148" s="269"/>
      <c r="D148" s="8"/>
      <c r="E148" s="8">
        <v>0.01</v>
      </c>
      <c r="F148" s="8">
        <v>0</v>
      </c>
      <c r="G148" s="7"/>
    </row>
    <row r="150" spans="1:7">
      <c r="A150">
        <v>62</v>
      </c>
      <c r="B150" t="s">
        <v>366</v>
      </c>
    </row>
    <row r="151" spans="1:7">
      <c r="A151" s="3">
        <v>62020</v>
      </c>
      <c r="B151" s="3" t="s">
        <v>367</v>
      </c>
      <c r="C151" s="3"/>
      <c r="D151" s="3"/>
      <c r="E151" s="3"/>
      <c r="F151" s="3"/>
      <c r="G151" s="3"/>
    </row>
    <row r="152" spans="1:7">
      <c r="A152">
        <v>6202001</v>
      </c>
      <c r="B152" t="s">
        <v>368</v>
      </c>
      <c r="C152" s="4"/>
      <c r="D152" s="4" t="s">
        <v>710</v>
      </c>
      <c r="E152" s="4">
        <v>5070.72</v>
      </c>
      <c r="F152" s="4">
        <v>3531.43</v>
      </c>
      <c r="G152" s="4">
        <v>1539.29</v>
      </c>
    </row>
    <row r="153" spans="1:7">
      <c r="A153" s="267" t="s">
        <v>369</v>
      </c>
      <c r="B153" s="268"/>
      <c r="C153" s="269"/>
      <c r="D153" s="8"/>
      <c r="E153" s="8">
        <v>5070.72</v>
      </c>
      <c r="F153" s="8">
        <v>3531.43</v>
      </c>
      <c r="G153" s="7"/>
    </row>
    <row r="154" spans="1:7">
      <c r="A154" s="264" t="s">
        <v>370</v>
      </c>
      <c r="B154" s="265"/>
      <c r="C154" s="266"/>
      <c r="D154" s="6"/>
      <c r="E154" s="6">
        <v>5070.72</v>
      </c>
      <c r="F154" s="6">
        <v>3531.43</v>
      </c>
      <c r="G154" s="1"/>
    </row>
    <row r="156" spans="1:7">
      <c r="A156" s="3">
        <v>998</v>
      </c>
      <c r="B156" s="3" t="s">
        <v>371</v>
      </c>
      <c r="C156" s="3"/>
      <c r="D156" s="3"/>
      <c r="E156" s="3"/>
      <c r="F156" s="3"/>
      <c r="G156" s="3"/>
    </row>
    <row r="157" spans="1:7">
      <c r="A157">
        <v>998998</v>
      </c>
      <c r="B157" t="s">
        <v>372</v>
      </c>
    </row>
    <row r="158" spans="1:7">
      <c r="A158" s="3">
        <v>99899898</v>
      </c>
      <c r="B158" s="3" t="s">
        <v>373</v>
      </c>
      <c r="C158" s="5"/>
      <c r="D158" s="5" t="s">
        <v>710</v>
      </c>
      <c r="E158" s="5">
        <v>350874.62</v>
      </c>
      <c r="F158" s="5">
        <v>368094.91</v>
      </c>
      <c r="G158" s="5">
        <v>-17220.29</v>
      </c>
    </row>
    <row r="159" spans="1:7">
      <c r="A159" s="264" t="s">
        <v>374</v>
      </c>
      <c r="B159" s="265"/>
      <c r="C159" s="266"/>
      <c r="D159" s="6"/>
      <c r="E159" s="6">
        <v>350874.62</v>
      </c>
      <c r="F159" s="6">
        <v>368094.91</v>
      </c>
      <c r="G159" s="1"/>
    </row>
    <row r="160" spans="1:7">
      <c r="A160" s="267" t="s">
        <v>375</v>
      </c>
      <c r="B160" s="268"/>
      <c r="C160" s="269"/>
      <c r="D160" s="8"/>
      <c r="E160" s="8">
        <v>350874.62</v>
      </c>
      <c r="F160" s="8">
        <v>368094.91</v>
      </c>
      <c r="G160" s="7"/>
    </row>
    <row r="162" spans="1:7">
      <c r="A162">
        <v>999</v>
      </c>
      <c r="B162" t="s">
        <v>376</v>
      </c>
    </row>
    <row r="163" spans="1:7">
      <c r="A163" s="3">
        <v>999999</v>
      </c>
      <c r="B163" s="3" t="s">
        <v>377</v>
      </c>
      <c r="C163" s="3"/>
      <c r="D163" s="3"/>
      <c r="E163" s="3"/>
      <c r="F163" s="3"/>
      <c r="G163" s="3"/>
    </row>
    <row r="164" spans="1:7">
      <c r="A164">
        <v>99999999</v>
      </c>
      <c r="B164" t="s">
        <v>377</v>
      </c>
      <c r="C164" s="4"/>
      <c r="D164" s="4" t="s">
        <v>710</v>
      </c>
      <c r="E164" s="4">
        <v>6333.3</v>
      </c>
      <c r="F164" s="4">
        <v>7547.97</v>
      </c>
      <c r="G164" s="4">
        <v>-1214.67</v>
      </c>
    </row>
    <row r="165" spans="1:7">
      <c r="A165" s="267" t="s">
        <v>378</v>
      </c>
      <c r="B165" s="268"/>
      <c r="C165" s="269"/>
      <c r="D165" s="8"/>
      <c r="E165" s="8">
        <v>6333.3</v>
      </c>
      <c r="F165" s="8">
        <v>7547.97</v>
      </c>
      <c r="G165" s="7"/>
    </row>
    <row r="166" spans="1:7">
      <c r="A166" s="264" t="s">
        <v>379</v>
      </c>
      <c r="B166" s="265"/>
      <c r="C166" s="266"/>
      <c r="D166" s="6"/>
      <c r="E166" s="6">
        <v>6333.3</v>
      </c>
      <c r="F166" s="6">
        <v>7547.97</v>
      </c>
      <c r="G166" s="1"/>
    </row>
    <row r="168" spans="1:7">
      <c r="A168" s="264" t="s">
        <v>230</v>
      </c>
      <c r="B168" s="265"/>
      <c r="C168" s="265"/>
      <c r="D168" s="265"/>
      <c r="E168" s="265"/>
      <c r="F168" s="6">
        <v>4953574.4800000004</v>
      </c>
      <c r="G168" s="1"/>
    </row>
    <row r="169" spans="1:7">
      <c r="A169" s="264" t="s">
        <v>231</v>
      </c>
      <c r="B169" s="265"/>
      <c r="C169" s="265"/>
      <c r="D169" s="265"/>
      <c r="E169" s="265"/>
      <c r="F169" s="6">
        <v>8575454.5299999993</v>
      </c>
      <c r="G169" s="1"/>
    </row>
    <row r="170" spans="1:7">
      <c r="A170" s="264" t="s">
        <v>380</v>
      </c>
      <c r="B170" s="265"/>
      <c r="C170" s="265"/>
      <c r="D170" s="265"/>
      <c r="E170" s="265"/>
      <c r="F170" s="6">
        <v>3621880.05</v>
      </c>
      <c r="G170" s="1"/>
    </row>
    <row r="172" spans="1:7">
      <c r="F172" s="99">
        <v>3133889.0299999993</v>
      </c>
    </row>
    <row r="173" spans="1:7">
      <c r="F173">
        <v>482167.73</v>
      </c>
    </row>
    <row r="175" spans="1:7">
      <c r="F175" s="100">
        <f>+F172+F173</f>
        <v>3616056.7599999993</v>
      </c>
    </row>
    <row r="177" spans="6:6">
      <c r="F177" s="4">
        <f>+F175-F170</f>
        <v>-5823.2900000005029</v>
      </c>
    </row>
  </sheetData>
  <sheetProtection formatCells="0" formatColumns="0" formatRows="0" insertColumns="0" insertRows="0" insertHyperlinks="0" deleteColumns="0" deleteRows="0" sort="0" autoFilter="0" pivotTables="0"/>
  <mergeCells count="39">
    <mergeCell ref="A1:G1"/>
    <mergeCell ref="A2:G2"/>
    <mergeCell ref="A3:G3"/>
    <mergeCell ref="A5:G5"/>
    <mergeCell ref="A11:C11"/>
    <mergeCell ref="A14:C14"/>
    <mergeCell ref="A17:C17"/>
    <mergeCell ref="A18:C18"/>
    <mergeCell ref="A28:C28"/>
    <mergeCell ref="A36:C36"/>
    <mergeCell ref="A40:C40"/>
    <mergeCell ref="A43:C43"/>
    <mergeCell ref="A44:C44"/>
    <mergeCell ref="A49:C49"/>
    <mergeCell ref="A50:C50"/>
    <mergeCell ref="A56:C56"/>
    <mergeCell ref="A66:C66"/>
    <mergeCell ref="A77:C77"/>
    <mergeCell ref="A83:C83"/>
    <mergeCell ref="A89:C89"/>
    <mergeCell ref="A98:C98"/>
    <mergeCell ref="A101:C101"/>
    <mergeCell ref="A104:C104"/>
    <mergeCell ref="A105:C105"/>
    <mergeCell ref="A110:C110"/>
    <mergeCell ref="A132:C132"/>
    <mergeCell ref="A141:C141"/>
    <mergeCell ref="A142:C142"/>
    <mergeCell ref="A147:C147"/>
    <mergeCell ref="A148:C148"/>
    <mergeCell ref="A166:C166"/>
    <mergeCell ref="A168:E168"/>
    <mergeCell ref="A169:E169"/>
    <mergeCell ref="A170:E170"/>
    <mergeCell ref="A153:C153"/>
    <mergeCell ref="A154:C154"/>
    <mergeCell ref="A159:C159"/>
    <mergeCell ref="A160:C160"/>
    <mergeCell ref="A165:C16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6"/>
  <sheetViews>
    <sheetView topLeftCell="A66" workbookViewId="0">
      <selection activeCell="D102" sqref="D102"/>
    </sheetView>
  </sheetViews>
  <sheetFormatPr defaultRowHeight="14.5"/>
  <cols>
    <col min="1" max="1" width="10.54296875" bestFit="1" customWidth="1"/>
    <col min="2" max="2" width="66" bestFit="1" customWidth="1"/>
    <col min="3" max="3" width="18.6328125" bestFit="1" customWidth="1"/>
    <col min="4" max="4" width="18.6328125" customWidth="1"/>
    <col min="5" max="6" width="15.36328125" bestFit="1" customWidth="1"/>
    <col min="7" max="7" width="16.453125" bestFit="1" customWidth="1"/>
    <col min="8" max="27" width="9.08984375" bestFit="1"/>
  </cols>
  <sheetData>
    <row r="1" spans="1:7">
      <c r="A1" s="265" t="s">
        <v>0</v>
      </c>
      <c r="B1" s="265"/>
      <c r="C1" s="265"/>
      <c r="D1" s="265"/>
      <c r="E1" s="265"/>
      <c r="F1" s="265"/>
      <c r="G1" s="265"/>
    </row>
    <row r="2" spans="1:7">
      <c r="A2" s="265" t="s">
        <v>2</v>
      </c>
      <c r="B2" s="265"/>
      <c r="C2" s="265"/>
      <c r="D2" s="265"/>
      <c r="E2" s="265"/>
      <c r="F2" s="265"/>
      <c r="G2" s="265"/>
    </row>
    <row r="3" spans="1:7">
      <c r="A3" s="265" t="s">
        <v>3</v>
      </c>
      <c r="B3" s="265"/>
      <c r="C3" s="265"/>
      <c r="D3" s="265"/>
      <c r="E3" s="265"/>
      <c r="F3" s="265"/>
      <c r="G3" s="265"/>
    </row>
    <row r="4" spans="1:7">
      <c r="A4" s="1"/>
      <c r="B4" s="1"/>
      <c r="C4" s="1"/>
      <c r="D4" s="9"/>
      <c r="E4" s="1"/>
      <c r="F4" s="1"/>
      <c r="G4" s="1"/>
    </row>
    <row r="5" spans="1:7">
      <c r="A5" s="270" t="s">
        <v>381</v>
      </c>
      <c r="B5" s="270"/>
      <c r="C5" s="270"/>
      <c r="D5" s="270"/>
      <c r="E5" s="270"/>
      <c r="F5" s="265"/>
      <c r="G5" s="265"/>
    </row>
    <row r="6" spans="1:7">
      <c r="A6" s="2" t="s">
        <v>5</v>
      </c>
      <c r="B6" s="2" t="s">
        <v>6</v>
      </c>
      <c r="C6" s="2" t="s">
        <v>7</v>
      </c>
      <c r="D6" s="103" t="s">
        <v>733</v>
      </c>
      <c r="E6" s="2" t="s">
        <v>8</v>
      </c>
      <c r="F6" s="1" t="s">
        <v>9</v>
      </c>
      <c r="G6" s="1" t="s">
        <v>10</v>
      </c>
    </row>
    <row r="7" spans="1:7">
      <c r="A7" s="3">
        <v>51</v>
      </c>
      <c r="B7" s="3" t="s">
        <v>382</v>
      </c>
      <c r="C7" s="3"/>
      <c r="D7" s="3"/>
      <c r="E7" s="3"/>
      <c r="F7" s="3"/>
      <c r="G7" s="3"/>
    </row>
    <row r="8" spans="1:7">
      <c r="A8">
        <v>51010</v>
      </c>
      <c r="B8" t="s">
        <v>383</v>
      </c>
    </row>
    <row r="9" spans="1:7">
      <c r="A9" s="3">
        <v>5101001</v>
      </c>
      <c r="B9" s="3" t="s">
        <v>384</v>
      </c>
      <c r="C9" s="5"/>
      <c r="D9" s="115" t="s">
        <v>765</v>
      </c>
      <c r="E9" s="5">
        <v>120689.96</v>
      </c>
      <c r="F9" s="5">
        <v>0</v>
      </c>
      <c r="G9" s="5">
        <v>120689.96</v>
      </c>
    </row>
    <row r="10" spans="1:7">
      <c r="A10">
        <v>5101002</v>
      </c>
      <c r="B10" t="s">
        <v>385</v>
      </c>
      <c r="C10" s="4"/>
      <c r="D10" s="115" t="s">
        <v>765</v>
      </c>
      <c r="E10" s="4">
        <v>54937.34</v>
      </c>
      <c r="F10" s="4">
        <v>0</v>
      </c>
      <c r="G10" s="4">
        <v>54937.34</v>
      </c>
    </row>
    <row r="11" spans="1:7">
      <c r="A11" s="3">
        <v>5101003</v>
      </c>
      <c r="B11" s="3" t="s">
        <v>386</v>
      </c>
      <c r="C11" s="5"/>
      <c r="D11" s="115" t="s">
        <v>765</v>
      </c>
      <c r="E11" s="5">
        <v>584.96</v>
      </c>
      <c r="F11" s="5">
        <v>0</v>
      </c>
      <c r="G11" s="5">
        <v>584.96</v>
      </c>
    </row>
    <row r="12" spans="1:7">
      <c r="A12">
        <v>5101004</v>
      </c>
      <c r="B12" t="s">
        <v>387</v>
      </c>
      <c r="C12" s="4"/>
      <c r="D12" s="4" t="s">
        <v>792</v>
      </c>
      <c r="E12" s="4">
        <v>564051.21</v>
      </c>
      <c r="F12" s="4">
        <v>0</v>
      </c>
      <c r="G12" s="4">
        <v>564051.21</v>
      </c>
    </row>
    <row r="13" spans="1:7">
      <c r="A13" s="3">
        <v>5101005</v>
      </c>
      <c r="B13" s="3" t="s">
        <v>388</v>
      </c>
      <c r="C13" s="5"/>
      <c r="D13" s="5" t="s">
        <v>792</v>
      </c>
      <c r="E13" s="5">
        <v>226575.78</v>
      </c>
      <c r="F13" s="5">
        <v>75</v>
      </c>
      <c r="G13" s="5">
        <v>226500.78</v>
      </c>
    </row>
    <row r="14" spans="1:7">
      <c r="A14">
        <v>5101006</v>
      </c>
      <c r="B14" t="s">
        <v>389</v>
      </c>
      <c r="C14" s="4"/>
      <c r="D14" s="4" t="s">
        <v>792</v>
      </c>
      <c r="E14" s="4">
        <v>11845.72</v>
      </c>
      <c r="F14" s="4">
        <v>8454.6</v>
      </c>
      <c r="G14" s="4">
        <v>3391.12</v>
      </c>
    </row>
    <row r="15" spans="1:7">
      <c r="A15" s="3">
        <v>5101007</v>
      </c>
      <c r="B15" s="3" t="s">
        <v>390</v>
      </c>
      <c r="C15" s="5"/>
      <c r="D15" s="5" t="s">
        <v>792</v>
      </c>
      <c r="E15" s="5">
        <v>8411.44</v>
      </c>
      <c r="F15" s="5">
        <v>0</v>
      </c>
      <c r="G15" s="5">
        <v>8411.44</v>
      </c>
    </row>
    <row r="16" spans="1:7">
      <c r="A16" s="264" t="s">
        <v>391</v>
      </c>
      <c r="B16" s="265"/>
      <c r="C16" s="266"/>
      <c r="D16" s="10"/>
      <c r="E16" s="6">
        <v>987096.41</v>
      </c>
      <c r="F16" s="6">
        <v>8529.6</v>
      </c>
      <c r="G16" s="1"/>
    </row>
    <row r="17" spans="1:7">
      <c r="A17" s="3">
        <v>51020</v>
      </c>
      <c r="B17" s="3" t="s">
        <v>392</v>
      </c>
      <c r="C17" s="3"/>
      <c r="D17" s="3"/>
      <c r="E17" s="3"/>
      <c r="F17" s="3"/>
      <c r="G17" s="3"/>
    </row>
    <row r="18" spans="1:7">
      <c r="A18">
        <v>5102001</v>
      </c>
      <c r="B18" t="s">
        <v>393</v>
      </c>
      <c r="C18" s="4"/>
      <c r="D18" s="4" t="s">
        <v>793</v>
      </c>
      <c r="E18" s="4">
        <v>1140116.05</v>
      </c>
      <c r="F18" s="4">
        <v>82872.89</v>
      </c>
      <c r="G18" s="4">
        <v>1057243.1599999999</v>
      </c>
    </row>
    <row r="19" spans="1:7">
      <c r="A19" s="3">
        <v>5102002</v>
      </c>
      <c r="B19" s="3" t="s">
        <v>394</v>
      </c>
      <c r="C19" s="5"/>
      <c r="D19" s="5" t="s">
        <v>793</v>
      </c>
      <c r="E19" s="5">
        <v>31218.68</v>
      </c>
      <c r="F19" s="5">
        <v>0</v>
      </c>
      <c r="G19" s="5">
        <v>31218.68</v>
      </c>
    </row>
    <row r="20" spans="1:7">
      <c r="A20">
        <v>5102003</v>
      </c>
      <c r="B20" t="s">
        <v>395</v>
      </c>
      <c r="C20" s="4"/>
      <c r="D20" s="4" t="s">
        <v>793</v>
      </c>
      <c r="E20" s="4">
        <v>19116.36</v>
      </c>
      <c r="F20" s="4">
        <v>75</v>
      </c>
      <c r="G20" s="4">
        <v>19041.36</v>
      </c>
    </row>
    <row r="21" spans="1:7">
      <c r="A21" s="3">
        <v>5102004</v>
      </c>
      <c r="B21" s="3" t="s">
        <v>396</v>
      </c>
      <c r="C21" s="5"/>
      <c r="D21" s="5" t="s">
        <v>793</v>
      </c>
      <c r="E21" s="5">
        <v>69112.070000000007</v>
      </c>
      <c r="F21" s="5">
        <v>14400</v>
      </c>
      <c r="G21" s="5">
        <v>54712.07</v>
      </c>
    </row>
    <row r="22" spans="1:7">
      <c r="A22">
        <v>5102005</v>
      </c>
      <c r="B22" t="s">
        <v>397</v>
      </c>
      <c r="C22" s="4"/>
      <c r="D22" s="4" t="s">
        <v>793</v>
      </c>
      <c r="E22" s="4">
        <v>14370.97</v>
      </c>
      <c r="F22" s="4">
        <v>0</v>
      </c>
      <c r="G22" s="4">
        <v>14370.97</v>
      </c>
    </row>
    <row r="23" spans="1:7">
      <c r="A23" s="3">
        <v>5102006</v>
      </c>
      <c r="B23" s="3" t="s">
        <v>398</v>
      </c>
      <c r="C23" s="5"/>
      <c r="D23" s="5" t="s">
        <v>793</v>
      </c>
      <c r="E23" s="5">
        <v>69387.88</v>
      </c>
      <c r="F23" s="5">
        <v>1362</v>
      </c>
      <c r="G23" s="5">
        <v>68025.88</v>
      </c>
    </row>
    <row r="24" spans="1:7">
      <c r="A24">
        <v>5102007</v>
      </c>
      <c r="B24" t="s">
        <v>399</v>
      </c>
      <c r="C24" s="4"/>
      <c r="D24" s="4" t="s">
        <v>793</v>
      </c>
      <c r="E24" s="4">
        <v>34764.93</v>
      </c>
      <c r="F24" s="4">
        <v>0</v>
      </c>
      <c r="G24" s="4">
        <v>34764.93</v>
      </c>
    </row>
    <row r="25" spans="1:7">
      <c r="A25" s="3">
        <v>5102008</v>
      </c>
      <c r="B25" s="3" t="s">
        <v>400</v>
      </c>
      <c r="C25" s="5"/>
      <c r="D25" s="5" t="s">
        <v>793</v>
      </c>
      <c r="E25" s="5">
        <v>3507.5</v>
      </c>
      <c r="F25" s="5">
        <v>0</v>
      </c>
      <c r="G25" s="5">
        <v>3507.5</v>
      </c>
    </row>
    <row r="26" spans="1:7">
      <c r="A26">
        <v>5102009</v>
      </c>
      <c r="B26" t="s">
        <v>401</v>
      </c>
      <c r="C26" s="4"/>
      <c r="D26" s="4" t="s">
        <v>793</v>
      </c>
      <c r="E26" s="4">
        <v>8136.41</v>
      </c>
      <c r="F26" s="4">
        <v>1522.73</v>
      </c>
      <c r="G26" s="4">
        <v>6613.68</v>
      </c>
    </row>
    <row r="27" spans="1:7">
      <c r="A27" s="3">
        <v>5102010</v>
      </c>
      <c r="B27" s="3" t="s">
        <v>402</v>
      </c>
      <c r="C27" s="5"/>
      <c r="D27" s="5" t="s">
        <v>793</v>
      </c>
      <c r="E27" s="5">
        <v>13781.58</v>
      </c>
      <c r="F27" s="5">
        <v>0</v>
      </c>
      <c r="G27" s="5">
        <v>13781.58</v>
      </c>
    </row>
    <row r="28" spans="1:7">
      <c r="A28">
        <v>5102011</v>
      </c>
      <c r="B28" t="s">
        <v>403</v>
      </c>
      <c r="C28" s="4"/>
      <c r="D28" s="4" t="s">
        <v>793</v>
      </c>
      <c r="E28" s="4">
        <v>35273.69</v>
      </c>
      <c r="F28" s="4">
        <v>0</v>
      </c>
      <c r="G28" s="4">
        <v>35273.69</v>
      </c>
    </row>
    <row r="29" spans="1:7">
      <c r="A29" s="3">
        <v>5102012</v>
      </c>
      <c r="B29" s="3" t="s">
        <v>404</v>
      </c>
      <c r="C29" s="5"/>
      <c r="D29" s="5" t="s">
        <v>793</v>
      </c>
      <c r="E29" s="5">
        <v>17797.900000000001</v>
      </c>
      <c r="F29" s="5">
        <v>0</v>
      </c>
      <c r="G29" s="5">
        <v>17797.900000000001</v>
      </c>
    </row>
    <row r="30" spans="1:7">
      <c r="A30">
        <v>5102013</v>
      </c>
      <c r="B30" t="s">
        <v>405</v>
      </c>
      <c r="C30" s="4"/>
      <c r="D30" s="4" t="s">
        <v>793</v>
      </c>
      <c r="E30" s="4">
        <v>17555.79</v>
      </c>
      <c r="F30" s="4">
        <v>0</v>
      </c>
      <c r="G30" s="4">
        <v>17555.79</v>
      </c>
    </row>
    <row r="31" spans="1:7">
      <c r="A31" s="3">
        <v>5102014</v>
      </c>
      <c r="B31" s="3" t="s">
        <v>406</v>
      </c>
      <c r="C31" s="5"/>
      <c r="D31" s="5" t="s">
        <v>793</v>
      </c>
      <c r="E31" s="5">
        <v>2331.38</v>
      </c>
      <c r="F31" s="5">
        <v>0</v>
      </c>
      <c r="G31" s="5">
        <v>2331.38</v>
      </c>
    </row>
    <row r="32" spans="1:7">
      <c r="A32">
        <v>5102015</v>
      </c>
      <c r="B32" t="s">
        <v>407</v>
      </c>
      <c r="C32" s="4"/>
      <c r="D32" s="4" t="s">
        <v>793</v>
      </c>
      <c r="E32" s="4">
        <v>21222.28</v>
      </c>
      <c r="F32" s="4">
        <v>0</v>
      </c>
      <c r="G32" s="4">
        <v>21222.28</v>
      </c>
    </row>
    <row r="33" spans="1:7">
      <c r="A33" s="3">
        <v>5102016</v>
      </c>
      <c r="B33" s="3" t="s">
        <v>408</v>
      </c>
      <c r="C33" s="5"/>
      <c r="D33" s="5" t="s">
        <v>793</v>
      </c>
      <c r="E33" s="5">
        <v>113712.44</v>
      </c>
      <c r="F33" s="5">
        <v>0</v>
      </c>
      <c r="G33" s="5">
        <v>113712.44</v>
      </c>
    </row>
    <row r="34" spans="1:7">
      <c r="A34">
        <v>5102017</v>
      </c>
      <c r="B34" t="s">
        <v>409</v>
      </c>
      <c r="C34" s="4"/>
      <c r="D34" s="4" t="s">
        <v>793</v>
      </c>
      <c r="E34" s="4">
        <v>4765.1899999999996</v>
      </c>
      <c r="F34" s="4">
        <v>0</v>
      </c>
      <c r="G34" s="4">
        <v>4765.1899999999996</v>
      </c>
    </row>
    <row r="35" spans="1:7">
      <c r="A35" s="3">
        <v>5102018</v>
      </c>
      <c r="B35" s="3" t="s">
        <v>410</v>
      </c>
      <c r="C35" s="5"/>
      <c r="D35" s="5" t="s">
        <v>793</v>
      </c>
      <c r="E35" s="5">
        <v>2070</v>
      </c>
      <c r="F35" s="5">
        <v>1303.19</v>
      </c>
      <c r="G35" s="5">
        <v>766.81</v>
      </c>
    </row>
    <row r="36" spans="1:7">
      <c r="A36">
        <v>5102019</v>
      </c>
      <c r="B36" t="s">
        <v>411</v>
      </c>
      <c r="C36" s="4"/>
      <c r="D36" s="115" t="s">
        <v>765</v>
      </c>
      <c r="E36" s="4">
        <v>5021.21</v>
      </c>
      <c r="F36" s="4">
        <v>0</v>
      </c>
      <c r="G36" s="4">
        <v>5021.21</v>
      </c>
    </row>
    <row r="37" spans="1:7">
      <c r="A37" s="3">
        <v>5102020</v>
      </c>
      <c r="B37" s="3" t="s">
        <v>412</v>
      </c>
      <c r="C37" s="5"/>
      <c r="D37" s="115" t="s">
        <v>765</v>
      </c>
      <c r="E37" s="5">
        <v>3736.39</v>
      </c>
      <c r="F37" s="5">
        <v>1446.92</v>
      </c>
      <c r="G37" s="5">
        <v>2289.4699999999998</v>
      </c>
    </row>
    <row r="38" spans="1:7">
      <c r="A38" s="264" t="s">
        <v>413</v>
      </c>
      <c r="B38" s="265"/>
      <c r="C38" s="266"/>
      <c r="D38" s="10"/>
      <c r="E38" s="6">
        <v>1626998.7</v>
      </c>
      <c r="F38" s="6">
        <v>102982.73</v>
      </c>
      <c r="G38" s="1"/>
    </row>
    <row r="39" spans="1:7">
      <c r="A39" s="3">
        <v>51030</v>
      </c>
      <c r="B39" s="3" t="s">
        <v>414</v>
      </c>
      <c r="C39" s="3"/>
      <c r="D39" s="3"/>
      <c r="E39" s="3"/>
      <c r="F39" s="3"/>
      <c r="G39" s="3"/>
    </row>
    <row r="40" spans="1:7">
      <c r="A40">
        <v>5103003</v>
      </c>
      <c r="B40" t="s">
        <v>415</v>
      </c>
      <c r="C40" s="4"/>
      <c r="D40" s="4" t="s">
        <v>794</v>
      </c>
      <c r="E40" s="4">
        <v>101226.6</v>
      </c>
      <c r="F40" s="4">
        <v>0</v>
      </c>
      <c r="G40" s="4">
        <v>101226.6</v>
      </c>
    </row>
    <row r="41" spans="1:7">
      <c r="A41" s="267" t="s">
        <v>416</v>
      </c>
      <c r="B41" s="268"/>
      <c r="C41" s="269"/>
      <c r="D41" s="11"/>
      <c r="E41" s="8">
        <v>101226.6</v>
      </c>
      <c r="F41" s="8">
        <v>0</v>
      </c>
      <c r="G41" s="7"/>
    </row>
    <row r="42" spans="1:7">
      <c r="A42">
        <v>51040</v>
      </c>
      <c r="B42" t="s">
        <v>417</v>
      </c>
    </row>
    <row r="43" spans="1:7">
      <c r="A43" s="3">
        <v>5104001</v>
      </c>
      <c r="B43" s="3" t="s">
        <v>418</v>
      </c>
      <c r="C43" s="5"/>
      <c r="D43" s="5" t="s">
        <v>795</v>
      </c>
      <c r="E43" s="5">
        <v>306940.31</v>
      </c>
      <c r="F43" s="5">
        <v>10374.17</v>
      </c>
      <c r="G43" s="5">
        <v>296566.14</v>
      </c>
    </row>
    <row r="44" spans="1:7">
      <c r="A44">
        <v>5104002</v>
      </c>
      <c r="B44" t="s">
        <v>419</v>
      </c>
      <c r="C44" s="4"/>
      <c r="D44" s="4" t="s">
        <v>795</v>
      </c>
      <c r="E44" s="4">
        <v>113531.38</v>
      </c>
      <c r="F44" s="4">
        <v>8902.23</v>
      </c>
      <c r="G44" s="4">
        <v>104629.15</v>
      </c>
    </row>
    <row r="45" spans="1:7">
      <c r="A45" s="3">
        <v>5104004</v>
      </c>
      <c r="B45" s="3" t="s">
        <v>420</v>
      </c>
      <c r="C45" s="5"/>
      <c r="D45" s="5" t="s">
        <v>795</v>
      </c>
      <c r="E45" s="5">
        <v>2849.76</v>
      </c>
      <c r="F45" s="5">
        <v>0</v>
      </c>
      <c r="G45" s="5">
        <v>2849.76</v>
      </c>
    </row>
    <row r="46" spans="1:7">
      <c r="A46">
        <v>5104005</v>
      </c>
      <c r="B46" t="s">
        <v>421</v>
      </c>
      <c r="C46" s="4"/>
      <c r="D46" s="4" t="s">
        <v>795</v>
      </c>
      <c r="E46" s="4">
        <v>2183.46</v>
      </c>
      <c r="F46" s="4">
        <v>0</v>
      </c>
      <c r="G46" s="4">
        <v>2183.46</v>
      </c>
    </row>
    <row r="47" spans="1:7">
      <c r="A47" s="3">
        <v>5104007</v>
      </c>
      <c r="B47" s="3" t="s">
        <v>422</v>
      </c>
      <c r="C47" s="5"/>
      <c r="D47" s="5" t="s">
        <v>795</v>
      </c>
      <c r="E47" s="5">
        <v>524.96</v>
      </c>
      <c r="F47" s="5">
        <v>0</v>
      </c>
      <c r="G47" s="5">
        <v>524.96</v>
      </c>
    </row>
    <row r="48" spans="1:7">
      <c r="A48">
        <v>5104008</v>
      </c>
      <c r="B48" t="s">
        <v>423</v>
      </c>
      <c r="C48" s="4"/>
      <c r="D48" s="4" t="s">
        <v>795</v>
      </c>
      <c r="E48" s="4">
        <v>634684.77</v>
      </c>
      <c r="F48" s="4">
        <v>27576.33</v>
      </c>
      <c r="G48" s="4">
        <v>607108.43999999994</v>
      </c>
    </row>
    <row r="49" spans="1:7">
      <c r="A49" s="3">
        <v>5104009</v>
      </c>
      <c r="B49" s="3" t="s">
        <v>424</v>
      </c>
      <c r="C49" s="5"/>
      <c r="D49" s="5" t="s">
        <v>795</v>
      </c>
      <c r="E49" s="5">
        <v>997.65</v>
      </c>
      <c r="F49" s="5">
        <v>0</v>
      </c>
      <c r="G49" s="5">
        <v>997.65</v>
      </c>
    </row>
    <row r="50" spans="1:7">
      <c r="A50">
        <v>5104010</v>
      </c>
      <c r="B50" t="s">
        <v>425</v>
      </c>
      <c r="C50" s="4"/>
      <c r="D50" s="4" t="s">
        <v>765</v>
      </c>
      <c r="E50" s="4">
        <v>61349.71</v>
      </c>
      <c r="F50" s="4">
        <v>314.10000000000002</v>
      </c>
      <c r="G50" s="4">
        <v>61035.61</v>
      </c>
    </row>
    <row r="51" spans="1:7">
      <c r="A51" s="3">
        <v>5104011</v>
      </c>
      <c r="B51" s="3" t="s">
        <v>426</v>
      </c>
      <c r="C51" s="5"/>
      <c r="D51" s="5" t="s">
        <v>765</v>
      </c>
      <c r="E51" s="5">
        <v>119861</v>
      </c>
      <c r="F51" s="5">
        <v>0</v>
      </c>
      <c r="G51" s="5">
        <v>119861</v>
      </c>
    </row>
    <row r="52" spans="1:7">
      <c r="A52">
        <v>5104012</v>
      </c>
      <c r="B52" t="s">
        <v>427</v>
      </c>
      <c r="C52" s="4"/>
      <c r="D52" s="4" t="s">
        <v>765</v>
      </c>
      <c r="E52" s="4">
        <v>16915.87</v>
      </c>
      <c r="F52" s="4">
        <v>0</v>
      </c>
      <c r="G52" s="4">
        <v>16915.87</v>
      </c>
    </row>
    <row r="53" spans="1:7">
      <c r="A53" s="3">
        <v>5104015</v>
      </c>
      <c r="B53" s="3" t="s">
        <v>428</v>
      </c>
      <c r="C53" s="5"/>
      <c r="D53" s="5" t="s">
        <v>765</v>
      </c>
      <c r="E53" s="5">
        <v>17516.330000000002</v>
      </c>
      <c r="F53" s="5">
        <v>0</v>
      </c>
      <c r="G53" s="5">
        <v>17516.330000000002</v>
      </c>
    </row>
    <row r="54" spans="1:7">
      <c r="A54">
        <v>5104016</v>
      </c>
      <c r="B54" t="s">
        <v>429</v>
      </c>
      <c r="C54" s="4"/>
      <c r="D54" s="4" t="s">
        <v>795</v>
      </c>
      <c r="E54" s="4">
        <v>20241.55</v>
      </c>
      <c r="F54" s="4">
        <v>0</v>
      </c>
      <c r="G54" s="4">
        <v>20241.55</v>
      </c>
    </row>
    <row r="55" spans="1:7">
      <c r="A55" s="267" t="s">
        <v>430</v>
      </c>
      <c r="B55" s="268"/>
      <c r="C55" s="269"/>
      <c r="D55" s="11"/>
      <c r="E55" s="8">
        <v>1297596.75</v>
      </c>
      <c r="F55" s="8">
        <v>47166.83</v>
      </c>
      <c r="G55" s="7"/>
    </row>
    <row r="56" spans="1:7">
      <c r="A56">
        <v>51050</v>
      </c>
      <c r="B56" t="s">
        <v>431</v>
      </c>
    </row>
    <row r="57" spans="1:7">
      <c r="A57" s="3">
        <v>5105002</v>
      </c>
      <c r="B57" s="3" t="s">
        <v>432</v>
      </c>
      <c r="C57" s="5"/>
      <c r="D57" s="5" t="s">
        <v>816</v>
      </c>
      <c r="E57" s="5">
        <v>381.13</v>
      </c>
      <c r="F57" s="5">
        <v>0</v>
      </c>
      <c r="G57" s="5">
        <v>381.13</v>
      </c>
    </row>
    <row r="58" spans="1:7">
      <c r="A58">
        <v>5105005</v>
      </c>
      <c r="B58" t="s">
        <v>433</v>
      </c>
      <c r="C58" s="4"/>
      <c r="D58" s="4" t="s">
        <v>816</v>
      </c>
      <c r="E58" s="4">
        <v>8520.84</v>
      </c>
      <c r="F58" s="4">
        <v>0</v>
      </c>
      <c r="G58" s="4">
        <v>8520.84</v>
      </c>
    </row>
    <row r="59" spans="1:7">
      <c r="A59" s="267" t="s">
        <v>434</v>
      </c>
      <c r="B59" s="268"/>
      <c r="C59" s="269"/>
      <c r="D59" s="11"/>
      <c r="E59" s="8">
        <v>8901.9699999999993</v>
      </c>
      <c r="F59" s="8">
        <v>0</v>
      </c>
      <c r="G59" s="7"/>
    </row>
    <row r="60" spans="1:7">
      <c r="A60">
        <v>51070</v>
      </c>
      <c r="B60" t="s">
        <v>435</v>
      </c>
    </row>
    <row r="61" spans="1:7">
      <c r="A61" s="3">
        <v>5107001</v>
      </c>
      <c r="B61" s="3" t="s">
        <v>436</v>
      </c>
      <c r="C61" s="5"/>
      <c r="D61" s="5" t="s">
        <v>799</v>
      </c>
      <c r="E61" s="5">
        <v>1145.01</v>
      </c>
      <c r="F61" s="5">
        <v>0</v>
      </c>
      <c r="G61" s="5">
        <v>1145.01</v>
      </c>
    </row>
    <row r="62" spans="1:7">
      <c r="A62">
        <v>5107005</v>
      </c>
      <c r="B62" t="s">
        <v>437</v>
      </c>
      <c r="C62" s="4"/>
      <c r="D62" s="4" t="s">
        <v>799</v>
      </c>
      <c r="E62" s="4">
        <v>334.44</v>
      </c>
      <c r="F62" s="4">
        <v>0</v>
      </c>
      <c r="G62" s="4">
        <v>334.44</v>
      </c>
    </row>
    <row r="63" spans="1:7">
      <c r="A63" s="3">
        <v>5107097</v>
      </c>
      <c r="B63" s="3" t="s">
        <v>438</v>
      </c>
      <c r="C63" s="5"/>
      <c r="D63" s="5" t="s">
        <v>799</v>
      </c>
      <c r="E63" s="5">
        <v>11911.98</v>
      </c>
      <c r="F63" s="5">
        <v>0</v>
      </c>
      <c r="G63" s="5">
        <v>11911.98</v>
      </c>
    </row>
    <row r="64" spans="1:7">
      <c r="A64">
        <v>5107098</v>
      </c>
      <c r="B64" t="s">
        <v>439</v>
      </c>
      <c r="C64" s="4"/>
      <c r="D64" s="4" t="s">
        <v>799</v>
      </c>
      <c r="E64" s="4">
        <v>10434.02</v>
      </c>
      <c r="F64" s="4">
        <v>0</v>
      </c>
      <c r="G64" s="4">
        <v>10434.02</v>
      </c>
    </row>
    <row r="65" spans="1:7">
      <c r="A65" s="267" t="s">
        <v>440</v>
      </c>
      <c r="B65" s="268"/>
      <c r="C65" s="269"/>
      <c r="D65" s="11"/>
      <c r="E65" s="8">
        <v>23825.45</v>
      </c>
      <c r="F65" s="8">
        <v>0</v>
      </c>
      <c r="G65" s="7"/>
    </row>
    <row r="66" spans="1:7">
      <c r="A66" s="264" t="s">
        <v>441</v>
      </c>
      <c r="B66" s="265"/>
      <c r="C66" s="266"/>
      <c r="D66" s="10"/>
      <c r="E66" s="6">
        <v>4045645.88</v>
      </c>
      <c r="F66" s="6">
        <v>158679.16</v>
      </c>
      <c r="G66" s="1"/>
    </row>
    <row r="68" spans="1:7">
      <c r="A68" s="3">
        <v>52</v>
      </c>
      <c r="B68" s="3" t="s">
        <v>442</v>
      </c>
      <c r="C68" s="3"/>
      <c r="D68" s="3"/>
      <c r="E68" s="3"/>
      <c r="F68" s="3"/>
      <c r="G68" s="3"/>
    </row>
    <row r="69" spans="1:7">
      <c r="A69">
        <v>52010</v>
      </c>
      <c r="B69" t="s">
        <v>383</v>
      </c>
    </row>
    <row r="70" spans="1:7">
      <c r="A70" s="3">
        <v>5201001</v>
      </c>
      <c r="B70" s="3" t="s">
        <v>443</v>
      </c>
      <c r="C70" s="5"/>
      <c r="D70" s="5" t="s">
        <v>803</v>
      </c>
      <c r="E70" s="5">
        <v>300</v>
      </c>
      <c r="F70" s="5">
        <v>300</v>
      </c>
      <c r="G70" s="5">
        <v>0</v>
      </c>
    </row>
    <row r="71" spans="1:7">
      <c r="A71">
        <v>5201002</v>
      </c>
      <c r="B71" t="s">
        <v>444</v>
      </c>
      <c r="C71" s="4"/>
      <c r="D71" s="4" t="s">
        <v>803</v>
      </c>
      <c r="E71" s="4">
        <v>88.49</v>
      </c>
      <c r="F71" s="4">
        <v>0</v>
      </c>
      <c r="G71" s="4">
        <v>88.49</v>
      </c>
    </row>
    <row r="72" spans="1:7">
      <c r="A72" s="3">
        <v>5201003</v>
      </c>
      <c r="B72" s="3" t="s">
        <v>445</v>
      </c>
      <c r="C72" s="5"/>
      <c r="D72" s="5" t="s">
        <v>803</v>
      </c>
      <c r="E72" s="5">
        <v>3953.81</v>
      </c>
      <c r="F72" s="5">
        <v>0</v>
      </c>
      <c r="G72" s="5">
        <v>3953.81</v>
      </c>
    </row>
    <row r="73" spans="1:7">
      <c r="A73" s="264" t="s">
        <v>391</v>
      </c>
      <c r="B73" s="265"/>
      <c r="C73" s="266"/>
      <c r="D73" s="10"/>
      <c r="E73" s="6">
        <v>4342.3</v>
      </c>
      <c r="F73" s="6">
        <v>300</v>
      </c>
      <c r="G73" s="1"/>
    </row>
    <row r="74" spans="1:7">
      <c r="A74" s="3">
        <v>52020</v>
      </c>
      <c r="B74" s="3" t="s">
        <v>392</v>
      </c>
      <c r="C74" s="3"/>
      <c r="D74" s="3"/>
      <c r="E74" s="3"/>
      <c r="F74" s="3"/>
      <c r="G74" s="3"/>
    </row>
    <row r="75" spans="1:7">
      <c r="A75">
        <v>5202003</v>
      </c>
      <c r="B75" t="s">
        <v>446</v>
      </c>
      <c r="C75" s="4"/>
      <c r="D75" s="4" t="s">
        <v>804</v>
      </c>
      <c r="E75" s="4">
        <v>539.66999999999996</v>
      </c>
      <c r="F75" s="4">
        <v>0</v>
      </c>
      <c r="G75" s="4">
        <v>539.66999999999996</v>
      </c>
    </row>
    <row r="76" spans="1:7">
      <c r="A76" s="3">
        <v>5202005</v>
      </c>
      <c r="B76" s="3" t="s">
        <v>447</v>
      </c>
      <c r="C76" s="5"/>
      <c r="D76" s="5" t="s">
        <v>804</v>
      </c>
      <c r="E76" s="5">
        <v>854</v>
      </c>
      <c r="F76" s="5">
        <v>0</v>
      </c>
      <c r="G76" s="5">
        <v>854</v>
      </c>
    </row>
    <row r="77" spans="1:7">
      <c r="A77" s="264" t="s">
        <v>413</v>
      </c>
      <c r="B77" s="265"/>
      <c r="C77" s="266"/>
      <c r="D77" s="10"/>
      <c r="E77" s="6">
        <v>1393.67</v>
      </c>
      <c r="F77" s="6">
        <v>0</v>
      </c>
      <c r="G77" s="1"/>
    </row>
    <row r="78" spans="1:7">
      <c r="A78" s="3">
        <v>52040</v>
      </c>
      <c r="B78" s="3" t="s">
        <v>417</v>
      </c>
      <c r="C78" s="3"/>
      <c r="D78" s="3"/>
      <c r="E78" s="3"/>
      <c r="F78" s="3"/>
      <c r="G78" s="3"/>
    </row>
    <row r="79" spans="1:7">
      <c r="A79">
        <v>5204003</v>
      </c>
      <c r="B79" t="s">
        <v>448</v>
      </c>
      <c r="C79" s="4"/>
      <c r="D79" s="4" t="s">
        <v>818</v>
      </c>
      <c r="E79" s="4">
        <v>20913.32</v>
      </c>
      <c r="F79" s="4">
        <v>0</v>
      </c>
      <c r="G79" s="4">
        <v>20913.32</v>
      </c>
    </row>
    <row r="80" spans="1:7">
      <c r="A80" s="267" t="s">
        <v>430</v>
      </c>
      <c r="B80" s="268"/>
      <c r="C80" s="269"/>
      <c r="D80" s="11"/>
      <c r="E80" s="8">
        <v>20913.32</v>
      </c>
      <c r="F80" s="8">
        <v>0</v>
      </c>
      <c r="G80" s="7"/>
    </row>
    <row r="81" spans="1:7">
      <c r="A81">
        <v>52080</v>
      </c>
    </row>
    <row r="82" spans="1:7">
      <c r="A82" s="3">
        <v>5208001</v>
      </c>
      <c r="B82" s="3" t="s">
        <v>449</v>
      </c>
      <c r="C82" s="5"/>
      <c r="D82" s="5" t="s">
        <v>811</v>
      </c>
      <c r="E82" s="5">
        <v>5774.41</v>
      </c>
      <c r="F82" s="5">
        <v>0</v>
      </c>
      <c r="G82" s="5">
        <v>5774.41</v>
      </c>
    </row>
    <row r="83" spans="1:7">
      <c r="A83" s="264" t="s">
        <v>450</v>
      </c>
      <c r="B83" s="265"/>
      <c r="C83" s="266"/>
      <c r="D83" s="10"/>
      <c r="E83" s="6">
        <v>5774.41</v>
      </c>
      <c r="F83" s="6">
        <v>0</v>
      </c>
      <c r="G83" s="1"/>
    </row>
    <row r="84" spans="1:7">
      <c r="A84" s="267" t="s">
        <v>451</v>
      </c>
      <c r="B84" s="268"/>
      <c r="C84" s="269"/>
      <c r="D84" s="11"/>
      <c r="E84" s="8">
        <v>32423.7</v>
      </c>
      <c r="F84" s="8">
        <v>300</v>
      </c>
      <c r="G84" s="7"/>
    </row>
    <row r="86" spans="1:7">
      <c r="A86">
        <v>53</v>
      </c>
      <c r="B86" t="s">
        <v>452</v>
      </c>
    </row>
    <row r="87" spans="1:7">
      <c r="A87" s="3">
        <v>53010</v>
      </c>
      <c r="B87" s="3" t="s">
        <v>453</v>
      </c>
      <c r="C87" s="3"/>
      <c r="D87" s="3"/>
      <c r="E87" s="3"/>
      <c r="F87" s="3"/>
      <c r="G87" s="3"/>
    </row>
    <row r="88" spans="1:7">
      <c r="A88">
        <v>5301007</v>
      </c>
      <c r="B88" t="s">
        <v>454</v>
      </c>
      <c r="C88" s="4"/>
      <c r="D88" s="4" t="s">
        <v>761</v>
      </c>
      <c r="E88" s="4">
        <v>1014.78</v>
      </c>
      <c r="F88" s="4">
        <v>0</v>
      </c>
      <c r="G88" s="4">
        <v>1014.78</v>
      </c>
    </row>
    <row r="89" spans="1:7">
      <c r="A89" s="3">
        <v>5301010</v>
      </c>
      <c r="B89" s="3" t="s">
        <v>455</v>
      </c>
      <c r="C89" s="5"/>
      <c r="D89" s="5" t="s">
        <v>761</v>
      </c>
      <c r="E89" s="5">
        <v>3236.08</v>
      </c>
      <c r="F89" s="5">
        <v>0</v>
      </c>
      <c r="G89" s="5">
        <v>3236.08</v>
      </c>
    </row>
    <row r="90" spans="1:7">
      <c r="A90">
        <v>5301012</v>
      </c>
      <c r="B90" t="s">
        <v>456</v>
      </c>
      <c r="C90" s="4"/>
      <c r="D90" s="4" t="s">
        <v>761</v>
      </c>
      <c r="E90" s="4">
        <v>5760.32</v>
      </c>
      <c r="F90" s="4">
        <v>0</v>
      </c>
      <c r="G90" s="4">
        <v>5760.32</v>
      </c>
    </row>
    <row r="91" spans="1:7">
      <c r="A91" s="3">
        <v>5301013</v>
      </c>
      <c r="B91" s="3" t="s">
        <v>457</v>
      </c>
      <c r="C91" s="5"/>
      <c r="D91" s="5" t="s">
        <v>761</v>
      </c>
      <c r="E91" s="5">
        <v>38042.19</v>
      </c>
      <c r="F91" s="5">
        <v>0</v>
      </c>
      <c r="G91" s="5">
        <v>38042.19</v>
      </c>
    </row>
    <row r="92" spans="1:7">
      <c r="A92">
        <v>5301014</v>
      </c>
      <c r="B92" t="s">
        <v>458</v>
      </c>
      <c r="C92" s="4"/>
      <c r="D92" s="4" t="s">
        <v>761</v>
      </c>
      <c r="E92" s="4">
        <v>7666.26</v>
      </c>
      <c r="F92" s="4">
        <v>0</v>
      </c>
      <c r="G92" s="4">
        <v>7666.26</v>
      </c>
    </row>
    <row r="93" spans="1:7">
      <c r="A93" s="3">
        <v>5301016</v>
      </c>
      <c r="B93" s="3" t="s">
        <v>459</v>
      </c>
      <c r="C93" s="5"/>
      <c r="D93" s="5" t="s">
        <v>761</v>
      </c>
      <c r="E93" s="5">
        <v>47258.1</v>
      </c>
      <c r="F93" s="5">
        <v>1936.48</v>
      </c>
      <c r="G93" s="5">
        <v>45321.62</v>
      </c>
    </row>
    <row r="94" spans="1:7">
      <c r="A94">
        <v>5301018</v>
      </c>
      <c r="B94" t="s">
        <v>460</v>
      </c>
      <c r="C94" s="4"/>
      <c r="D94" s="4" t="s">
        <v>761</v>
      </c>
      <c r="E94" s="4">
        <v>1849.73</v>
      </c>
      <c r="F94" s="4">
        <v>0</v>
      </c>
      <c r="G94" s="4">
        <v>1849.73</v>
      </c>
    </row>
    <row r="95" spans="1:7">
      <c r="A95" s="3">
        <v>5301019</v>
      </c>
      <c r="B95" s="3" t="s">
        <v>461</v>
      </c>
      <c r="C95" s="5"/>
      <c r="D95" s="5" t="s">
        <v>761</v>
      </c>
      <c r="E95" s="5">
        <v>2045</v>
      </c>
      <c r="F95" s="5">
        <v>0</v>
      </c>
      <c r="G95" s="5">
        <v>2045</v>
      </c>
    </row>
    <row r="96" spans="1:7">
      <c r="A96">
        <v>5301020</v>
      </c>
      <c r="B96" t="s">
        <v>462</v>
      </c>
      <c r="C96" s="4"/>
      <c r="D96" s="4" t="s">
        <v>761</v>
      </c>
      <c r="E96" s="4">
        <v>6474.46</v>
      </c>
      <c r="F96" s="4">
        <v>383.28</v>
      </c>
      <c r="G96" s="4">
        <v>6091.18</v>
      </c>
    </row>
    <row r="97" spans="1:7">
      <c r="A97" s="3">
        <v>5301023</v>
      </c>
      <c r="B97" s="3" t="s">
        <v>463</v>
      </c>
      <c r="C97" s="5"/>
      <c r="D97" s="5" t="s">
        <v>761</v>
      </c>
      <c r="E97" s="5">
        <v>86991.3</v>
      </c>
      <c r="F97" s="5">
        <v>2446.0300000000002</v>
      </c>
      <c r="G97" s="5">
        <v>84545.27</v>
      </c>
    </row>
    <row r="98" spans="1:7">
      <c r="A98">
        <v>5301029</v>
      </c>
      <c r="B98" t="s">
        <v>464</v>
      </c>
      <c r="C98" s="4"/>
      <c r="D98" s="4" t="s">
        <v>761</v>
      </c>
      <c r="E98" s="4">
        <v>23647.01</v>
      </c>
      <c r="F98" s="4">
        <v>0</v>
      </c>
      <c r="G98" s="4">
        <v>23647.01</v>
      </c>
    </row>
    <row r="99" spans="1:7">
      <c r="A99" s="267" t="s">
        <v>465</v>
      </c>
      <c r="B99" s="268"/>
      <c r="C99" s="269"/>
      <c r="D99" s="11"/>
      <c r="E99" s="8">
        <v>223985.23</v>
      </c>
      <c r="F99" s="8">
        <v>4765.79</v>
      </c>
      <c r="G99" s="7"/>
    </row>
    <row r="100" spans="1:7">
      <c r="A100">
        <v>53020</v>
      </c>
      <c r="B100" t="s">
        <v>466</v>
      </c>
    </row>
    <row r="101" spans="1:7">
      <c r="A101" s="3">
        <v>5302002</v>
      </c>
      <c r="B101" s="3" t="s">
        <v>467</v>
      </c>
      <c r="C101" s="5"/>
      <c r="D101" s="5" t="s">
        <v>763</v>
      </c>
      <c r="E101" s="5">
        <v>445.12</v>
      </c>
      <c r="F101" s="5">
        <v>0</v>
      </c>
      <c r="G101" s="5">
        <v>445.12</v>
      </c>
    </row>
    <row r="102" spans="1:7">
      <c r="A102">
        <v>5302005</v>
      </c>
      <c r="B102" t="s">
        <v>468</v>
      </c>
      <c r="C102" s="4"/>
      <c r="D102" s="4" t="s">
        <v>763</v>
      </c>
      <c r="E102" s="4">
        <v>46550.6</v>
      </c>
      <c r="F102" s="4">
        <v>0</v>
      </c>
      <c r="G102" s="4">
        <v>46550.6</v>
      </c>
    </row>
    <row r="103" spans="1:7">
      <c r="A103" s="3">
        <v>5302010</v>
      </c>
      <c r="B103" s="3" t="s">
        <v>469</v>
      </c>
      <c r="C103" s="5"/>
      <c r="D103" s="5" t="s">
        <v>763</v>
      </c>
      <c r="E103" s="5">
        <v>1034.17</v>
      </c>
      <c r="F103" s="5">
        <v>0</v>
      </c>
      <c r="G103" s="5">
        <v>1034.17</v>
      </c>
    </row>
    <row r="104" spans="1:7">
      <c r="A104">
        <v>5302014</v>
      </c>
      <c r="B104" t="s">
        <v>470</v>
      </c>
      <c r="C104" s="4"/>
      <c r="D104" s="4" t="s">
        <v>763</v>
      </c>
      <c r="E104" s="4">
        <v>7509.84</v>
      </c>
      <c r="F104" s="4">
        <v>0</v>
      </c>
      <c r="G104" s="4">
        <v>7509.84</v>
      </c>
    </row>
    <row r="105" spans="1:7">
      <c r="A105" s="3">
        <v>5302017</v>
      </c>
      <c r="B105" s="3" t="s">
        <v>471</v>
      </c>
      <c r="C105" s="5"/>
      <c r="D105" s="5" t="s">
        <v>763</v>
      </c>
      <c r="E105" s="5">
        <v>73373.27</v>
      </c>
      <c r="F105" s="5">
        <v>2590.7199999999998</v>
      </c>
      <c r="G105" s="5">
        <v>70782.55</v>
      </c>
    </row>
    <row r="106" spans="1:7">
      <c r="A106">
        <v>5302022</v>
      </c>
      <c r="B106" t="s">
        <v>472</v>
      </c>
      <c r="C106" s="4"/>
      <c r="D106" s="4" t="s">
        <v>761</v>
      </c>
      <c r="E106" s="4">
        <v>18682.2</v>
      </c>
      <c r="F106" s="4">
        <v>0</v>
      </c>
      <c r="G106" s="4">
        <v>18682.2</v>
      </c>
    </row>
    <row r="107" spans="1:7">
      <c r="A107" s="267" t="s">
        <v>473</v>
      </c>
      <c r="B107" s="268"/>
      <c r="C107" s="269"/>
      <c r="D107" s="11"/>
      <c r="E107" s="8">
        <v>147595.20000000001</v>
      </c>
      <c r="F107" s="8">
        <v>2590.7199999999998</v>
      </c>
      <c r="G107" s="7"/>
    </row>
    <row r="108" spans="1:7">
      <c r="A108" s="264" t="s">
        <v>474</v>
      </c>
      <c r="B108" s="265"/>
      <c r="C108" s="266"/>
      <c r="D108" s="10"/>
      <c r="E108" s="6">
        <v>371580.43</v>
      </c>
      <c r="F108" s="6">
        <v>7356.51</v>
      </c>
      <c r="G108" s="1"/>
    </row>
    <row r="110" spans="1:7">
      <c r="A110" s="3">
        <v>54</v>
      </c>
      <c r="B110" s="3" t="s">
        <v>475</v>
      </c>
      <c r="C110" s="3"/>
      <c r="D110" s="3"/>
      <c r="E110" s="3"/>
      <c r="F110" s="3"/>
      <c r="G110" s="3"/>
    </row>
    <row r="111" spans="1:7">
      <c r="A111">
        <v>54010</v>
      </c>
      <c r="B111" t="s">
        <v>476</v>
      </c>
    </row>
    <row r="112" spans="1:7">
      <c r="A112" s="3">
        <v>5401001</v>
      </c>
      <c r="B112" s="3" t="s">
        <v>477</v>
      </c>
      <c r="C112" s="5"/>
      <c r="D112" s="5" t="s">
        <v>476</v>
      </c>
      <c r="E112" s="5">
        <v>600</v>
      </c>
      <c r="F112" s="5">
        <v>0</v>
      </c>
      <c r="G112" s="5">
        <v>600</v>
      </c>
    </row>
    <row r="113" spans="1:7">
      <c r="A113">
        <v>5401002</v>
      </c>
      <c r="B113" t="s">
        <v>478</v>
      </c>
      <c r="C113" s="4"/>
      <c r="D113" s="4" t="s">
        <v>476</v>
      </c>
      <c r="E113" s="4">
        <v>1298.28</v>
      </c>
      <c r="F113" s="4">
        <v>0</v>
      </c>
      <c r="G113" s="4">
        <v>1298.28</v>
      </c>
    </row>
    <row r="114" spans="1:7">
      <c r="A114" s="3">
        <v>5401003</v>
      </c>
      <c r="B114" s="3" t="s">
        <v>479</v>
      </c>
      <c r="C114" s="5"/>
      <c r="D114" s="5" t="s">
        <v>476</v>
      </c>
      <c r="E114" s="5">
        <v>194.38</v>
      </c>
      <c r="F114" s="5">
        <v>12.95</v>
      </c>
      <c r="G114" s="5">
        <v>181.43</v>
      </c>
    </row>
    <row r="115" spans="1:7">
      <c r="A115">
        <v>5401004</v>
      </c>
      <c r="B115" t="s">
        <v>480</v>
      </c>
      <c r="C115" s="4"/>
      <c r="D115" s="4" t="s">
        <v>476</v>
      </c>
      <c r="E115" s="4">
        <v>121.1</v>
      </c>
      <c r="F115" s="4">
        <v>0</v>
      </c>
      <c r="G115" s="4">
        <v>121.1</v>
      </c>
    </row>
    <row r="116" spans="1:7">
      <c r="A116" s="3">
        <v>5401005</v>
      </c>
      <c r="B116" s="3" t="s">
        <v>481</v>
      </c>
      <c r="C116" s="5"/>
      <c r="D116" s="5" t="s">
        <v>476</v>
      </c>
      <c r="E116" s="5">
        <v>105</v>
      </c>
      <c r="F116" s="5">
        <v>0</v>
      </c>
      <c r="G116" s="5">
        <v>105</v>
      </c>
    </row>
    <row r="117" spans="1:7">
      <c r="A117">
        <v>5401006</v>
      </c>
      <c r="B117" t="s">
        <v>482</v>
      </c>
      <c r="C117" s="4"/>
      <c r="D117" s="4" t="s">
        <v>476</v>
      </c>
      <c r="E117" s="4">
        <v>6</v>
      </c>
      <c r="F117" s="4">
        <v>0</v>
      </c>
      <c r="G117" s="4">
        <v>6</v>
      </c>
    </row>
    <row r="118" spans="1:7">
      <c r="A118" s="3">
        <v>5401007</v>
      </c>
      <c r="B118" s="3" t="s">
        <v>483</v>
      </c>
      <c r="C118" s="5"/>
      <c r="D118" s="5" t="s">
        <v>476</v>
      </c>
      <c r="E118" s="5">
        <v>102.77</v>
      </c>
      <c r="F118" s="5">
        <v>0</v>
      </c>
      <c r="G118" s="5">
        <v>102.77</v>
      </c>
    </row>
    <row r="119" spans="1:7">
      <c r="A119">
        <v>5401008</v>
      </c>
      <c r="B119" t="s">
        <v>484</v>
      </c>
      <c r="C119" s="4"/>
      <c r="D119" s="4" t="s">
        <v>476</v>
      </c>
      <c r="E119" s="4">
        <v>745.96</v>
      </c>
      <c r="F119" s="4">
        <v>0</v>
      </c>
      <c r="G119" s="4">
        <v>745.96</v>
      </c>
    </row>
    <row r="120" spans="1:7">
      <c r="A120" s="3">
        <v>5401009</v>
      </c>
      <c r="B120" s="3" t="s">
        <v>485</v>
      </c>
      <c r="C120" s="5"/>
      <c r="D120" s="5" t="s">
        <v>476</v>
      </c>
      <c r="E120" s="5">
        <v>1993.44</v>
      </c>
      <c r="F120" s="5">
        <v>0</v>
      </c>
      <c r="G120" s="5">
        <v>1993.44</v>
      </c>
    </row>
    <row r="121" spans="1:7">
      <c r="A121">
        <v>5401012</v>
      </c>
      <c r="B121" t="s">
        <v>486</v>
      </c>
      <c r="C121" s="4"/>
      <c r="D121" s="4" t="s">
        <v>476</v>
      </c>
      <c r="E121" s="4">
        <v>26.66</v>
      </c>
      <c r="F121" s="4">
        <v>0</v>
      </c>
      <c r="G121" s="4">
        <v>26.66</v>
      </c>
    </row>
    <row r="122" spans="1:7">
      <c r="A122" s="3">
        <v>5401014</v>
      </c>
      <c r="B122" s="3" t="s">
        <v>487</v>
      </c>
      <c r="C122" s="5"/>
      <c r="D122" s="5" t="s">
        <v>476</v>
      </c>
      <c r="E122" s="5">
        <v>55.66</v>
      </c>
      <c r="F122" s="5">
        <v>0</v>
      </c>
      <c r="G122" s="5">
        <v>55.66</v>
      </c>
    </row>
    <row r="123" spans="1:7">
      <c r="A123">
        <v>5401015</v>
      </c>
      <c r="B123" t="s">
        <v>488</v>
      </c>
      <c r="C123" s="4"/>
      <c r="D123" s="4" t="s">
        <v>476</v>
      </c>
      <c r="E123" s="4">
        <v>1222.04</v>
      </c>
      <c r="F123" s="4">
        <v>261.45</v>
      </c>
      <c r="G123" s="4">
        <v>960.59</v>
      </c>
    </row>
    <row r="124" spans="1:7">
      <c r="A124" s="3">
        <v>5401016</v>
      </c>
      <c r="B124" s="3" t="s">
        <v>489</v>
      </c>
      <c r="C124" s="5"/>
      <c r="D124" s="5" t="s">
        <v>476</v>
      </c>
      <c r="E124" s="5">
        <v>224.08</v>
      </c>
      <c r="F124" s="5">
        <v>0</v>
      </c>
      <c r="G124" s="5">
        <v>224.08</v>
      </c>
    </row>
    <row r="125" spans="1:7">
      <c r="A125">
        <v>5401017</v>
      </c>
      <c r="B125" t="s">
        <v>490</v>
      </c>
      <c r="C125" s="4"/>
      <c r="D125" s="4" t="s">
        <v>476</v>
      </c>
      <c r="E125" s="4">
        <v>183.82</v>
      </c>
      <c r="F125" s="4">
        <v>6</v>
      </c>
      <c r="G125" s="4">
        <v>177.82</v>
      </c>
    </row>
    <row r="126" spans="1:7">
      <c r="A126" s="3">
        <v>5401018</v>
      </c>
      <c r="B126" s="3" t="s">
        <v>491</v>
      </c>
      <c r="C126" s="5"/>
      <c r="D126" s="5" t="s">
        <v>476</v>
      </c>
      <c r="E126" s="5">
        <v>216</v>
      </c>
      <c r="F126" s="5">
        <v>0</v>
      </c>
      <c r="G126" s="5">
        <v>216</v>
      </c>
    </row>
    <row r="127" spans="1:7">
      <c r="A127">
        <v>5401019</v>
      </c>
      <c r="B127" t="s">
        <v>492</v>
      </c>
      <c r="C127" s="4"/>
      <c r="D127" s="4" t="s">
        <v>476</v>
      </c>
      <c r="E127" s="4">
        <v>1516.87</v>
      </c>
      <c r="F127" s="4">
        <v>0</v>
      </c>
      <c r="G127" s="4">
        <v>1516.87</v>
      </c>
    </row>
    <row r="128" spans="1:7">
      <c r="A128" s="3">
        <v>5401021</v>
      </c>
      <c r="B128" s="3" t="s">
        <v>493</v>
      </c>
      <c r="C128" s="5"/>
      <c r="D128" s="5" t="s">
        <v>476</v>
      </c>
      <c r="E128" s="5">
        <v>164.86</v>
      </c>
      <c r="F128" s="5">
        <v>0</v>
      </c>
      <c r="G128" s="5">
        <v>164.86</v>
      </c>
    </row>
    <row r="129" spans="1:7">
      <c r="A129">
        <v>5401022</v>
      </c>
      <c r="B129" t="s">
        <v>494</v>
      </c>
      <c r="C129" s="4"/>
      <c r="D129" s="4" t="s">
        <v>476</v>
      </c>
      <c r="E129" s="4">
        <v>50.42</v>
      </c>
      <c r="F129" s="4">
        <v>0</v>
      </c>
      <c r="G129" s="4">
        <v>50.42</v>
      </c>
    </row>
    <row r="130" spans="1:7">
      <c r="A130" s="3">
        <v>5401023</v>
      </c>
      <c r="B130" s="3" t="s">
        <v>495</v>
      </c>
      <c r="C130" s="5"/>
      <c r="D130" s="5" t="s">
        <v>476</v>
      </c>
      <c r="E130" s="5">
        <v>500.87</v>
      </c>
      <c r="F130" s="5">
        <v>476.9</v>
      </c>
      <c r="G130" s="5">
        <v>23.97</v>
      </c>
    </row>
    <row r="131" spans="1:7">
      <c r="A131">
        <v>5401024</v>
      </c>
      <c r="B131" t="s">
        <v>496</v>
      </c>
      <c r="C131" s="4"/>
      <c r="D131" s="4" t="s">
        <v>476</v>
      </c>
      <c r="E131" s="4">
        <v>1066.78</v>
      </c>
      <c r="F131" s="4">
        <v>860.68</v>
      </c>
      <c r="G131" s="4">
        <v>206.1</v>
      </c>
    </row>
    <row r="132" spans="1:7">
      <c r="A132" s="3">
        <v>5401025</v>
      </c>
      <c r="B132" s="3" t="s">
        <v>497</v>
      </c>
      <c r="C132" s="5"/>
      <c r="D132" s="5" t="s">
        <v>476</v>
      </c>
      <c r="E132" s="5">
        <v>16.47</v>
      </c>
      <c r="F132" s="5">
        <v>0</v>
      </c>
      <c r="G132" s="5">
        <v>16.47</v>
      </c>
    </row>
    <row r="133" spans="1:7">
      <c r="A133">
        <v>5401026</v>
      </c>
      <c r="B133" t="s">
        <v>498</v>
      </c>
      <c r="C133" s="4"/>
      <c r="D133" s="4" t="s">
        <v>476</v>
      </c>
      <c r="E133" s="4">
        <v>8915.39</v>
      </c>
      <c r="F133" s="4">
        <v>3707.43</v>
      </c>
      <c r="G133" s="4">
        <v>5207.96</v>
      </c>
    </row>
    <row r="134" spans="1:7">
      <c r="A134" s="3">
        <v>5401027</v>
      </c>
      <c r="B134" s="3" t="s">
        <v>499</v>
      </c>
      <c r="C134" s="5"/>
      <c r="D134" s="5" t="s">
        <v>476</v>
      </c>
      <c r="E134" s="5">
        <v>17.61</v>
      </c>
      <c r="F134" s="5">
        <v>0</v>
      </c>
      <c r="G134" s="5">
        <v>17.61</v>
      </c>
    </row>
    <row r="135" spans="1:7">
      <c r="A135">
        <v>5401099</v>
      </c>
      <c r="B135" t="s">
        <v>500</v>
      </c>
      <c r="C135" s="4"/>
      <c r="D135" s="4" t="s">
        <v>476</v>
      </c>
      <c r="E135" s="4">
        <v>1388.6</v>
      </c>
      <c r="F135" s="4">
        <v>0</v>
      </c>
      <c r="G135" s="4">
        <v>1388.6</v>
      </c>
    </row>
    <row r="136" spans="1:7">
      <c r="A136" s="267" t="s">
        <v>501</v>
      </c>
      <c r="B136" s="268"/>
      <c r="C136" s="269"/>
      <c r="D136" s="11"/>
      <c r="E136" s="8">
        <v>20733.060000000001</v>
      </c>
      <c r="F136" s="8">
        <v>5325.41</v>
      </c>
      <c r="G136" s="7"/>
    </row>
    <row r="137" spans="1:7">
      <c r="A137">
        <v>54060</v>
      </c>
      <c r="B137" t="s">
        <v>502</v>
      </c>
    </row>
    <row r="138" spans="1:7">
      <c r="A138" s="3">
        <v>5406001</v>
      </c>
      <c r="B138" s="3" t="s">
        <v>503</v>
      </c>
      <c r="C138" s="5"/>
      <c r="D138" s="5" t="s">
        <v>502</v>
      </c>
      <c r="E138" s="5">
        <v>29068.25</v>
      </c>
      <c r="F138" s="5">
        <v>0</v>
      </c>
      <c r="G138" s="5">
        <v>29068.25</v>
      </c>
    </row>
    <row r="139" spans="1:7">
      <c r="A139" s="264" t="s">
        <v>504</v>
      </c>
      <c r="B139" s="265"/>
      <c r="C139" s="266"/>
      <c r="D139" s="10"/>
      <c r="E139" s="6">
        <v>29068.25</v>
      </c>
      <c r="F139" s="6">
        <v>0</v>
      </c>
      <c r="G139" s="1"/>
    </row>
    <row r="140" spans="1:7">
      <c r="A140" s="267" t="s">
        <v>505</v>
      </c>
      <c r="B140" s="268"/>
      <c r="C140" s="269"/>
      <c r="D140" s="11"/>
      <c r="E140" s="8">
        <v>49801.31</v>
      </c>
      <c r="F140" s="8">
        <v>5325.41</v>
      </c>
      <c r="G140" s="7"/>
    </row>
    <row r="142" spans="1:7">
      <c r="A142">
        <v>55</v>
      </c>
      <c r="B142" t="s">
        <v>506</v>
      </c>
    </row>
    <row r="143" spans="1:7">
      <c r="A143" s="3">
        <v>55010</v>
      </c>
      <c r="B143" s="3" t="s">
        <v>383</v>
      </c>
      <c r="C143" s="3"/>
      <c r="D143" s="3"/>
      <c r="E143" s="3"/>
      <c r="F143" s="3"/>
      <c r="G143" s="3"/>
    </row>
    <row r="144" spans="1:7">
      <c r="A144">
        <v>5501002</v>
      </c>
      <c r="B144" t="s">
        <v>507</v>
      </c>
      <c r="C144" s="4"/>
      <c r="D144" s="4" t="s">
        <v>812</v>
      </c>
      <c r="E144" s="4">
        <v>25</v>
      </c>
      <c r="F144" s="4">
        <v>0</v>
      </c>
      <c r="G144" s="4">
        <v>25</v>
      </c>
    </row>
    <row r="145" spans="1:7">
      <c r="A145" s="3">
        <v>5501003</v>
      </c>
      <c r="B145" s="3" t="s">
        <v>508</v>
      </c>
      <c r="C145" s="5"/>
      <c r="D145" s="5" t="s">
        <v>812</v>
      </c>
      <c r="E145" s="5">
        <v>1545.45</v>
      </c>
      <c r="F145" s="5">
        <v>0</v>
      </c>
      <c r="G145" s="5">
        <v>1545.45</v>
      </c>
    </row>
    <row r="146" spans="1:7">
      <c r="A146">
        <v>5501008</v>
      </c>
      <c r="B146" t="s">
        <v>509</v>
      </c>
      <c r="C146" s="4"/>
      <c r="D146" s="4" t="s">
        <v>812</v>
      </c>
      <c r="E146" s="4">
        <v>1202</v>
      </c>
      <c r="F146" s="4">
        <v>0</v>
      </c>
      <c r="G146" s="4">
        <v>1202</v>
      </c>
    </row>
    <row r="147" spans="1:7">
      <c r="A147" s="267" t="s">
        <v>391</v>
      </c>
      <c r="B147" s="268"/>
      <c r="C147" s="269"/>
      <c r="D147" s="11"/>
      <c r="E147" s="8">
        <v>2772.45</v>
      </c>
      <c r="F147" s="8">
        <v>0</v>
      </c>
      <c r="G147" s="7"/>
    </row>
    <row r="148" spans="1:7">
      <c r="A148">
        <v>55020</v>
      </c>
      <c r="B148" t="s">
        <v>392</v>
      </c>
    </row>
    <row r="149" spans="1:7">
      <c r="A149" s="3">
        <v>5502001</v>
      </c>
      <c r="B149" s="3" t="s">
        <v>510</v>
      </c>
      <c r="C149" s="5"/>
      <c r="D149" s="5" t="s">
        <v>813</v>
      </c>
      <c r="E149" s="5">
        <v>8053.27</v>
      </c>
      <c r="F149" s="5">
        <v>0</v>
      </c>
      <c r="G149" s="5">
        <v>8053.27</v>
      </c>
    </row>
    <row r="150" spans="1:7">
      <c r="A150">
        <v>5502002</v>
      </c>
      <c r="B150" t="s">
        <v>511</v>
      </c>
      <c r="C150" s="4"/>
      <c r="D150" s="4" t="s">
        <v>813</v>
      </c>
      <c r="E150" s="4">
        <v>13139.1</v>
      </c>
      <c r="F150" s="4">
        <v>1741.47</v>
      </c>
      <c r="G150" s="4">
        <v>11397.63</v>
      </c>
    </row>
    <row r="151" spans="1:7">
      <c r="A151" s="3">
        <v>5502003</v>
      </c>
      <c r="B151" s="3" t="s">
        <v>512</v>
      </c>
      <c r="C151" s="5"/>
      <c r="D151" s="5" t="s">
        <v>813</v>
      </c>
      <c r="E151" s="5">
        <v>24138.31</v>
      </c>
      <c r="F151" s="5">
        <v>3766.58</v>
      </c>
      <c r="G151" s="5">
        <v>20371.73</v>
      </c>
    </row>
    <row r="152" spans="1:7">
      <c r="A152">
        <v>5502004</v>
      </c>
      <c r="B152" t="s">
        <v>513</v>
      </c>
      <c r="C152" s="4"/>
      <c r="D152" s="4" t="s">
        <v>813</v>
      </c>
      <c r="E152" s="4">
        <v>4591.49</v>
      </c>
      <c r="F152" s="4">
        <v>1480.87</v>
      </c>
      <c r="G152" s="4">
        <v>3110.62</v>
      </c>
    </row>
    <row r="153" spans="1:7">
      <c r="A153" s="3">
        <v>5502005</v>
      </c>
      <c r="B153" s="3" t="s">
        <v>514</v>
      </c>
      <c r="C153" s="5"/>
      <c r="D153" s="5" t="s">
        <v>813</v>
      </c>
      <c r="E153" s="5">
        <v>3366.07</v>
      </c>
      <c r="F153" s="5">
        <v>0</v>
      </c>
      <c r="G153" s="5">
        <v>3366.07</v>
      </c>
    </row>
    <row r="154" spans="1:7">
      <c r="A154">
        <v>5502006</v>
      </c>
      <c r="B154" t="s">
        <v>515</v>
      </c>
      <c r="C154" s="4"/>
      <c r="D154" s="4" t="s">
        <v>813</v>
      </c>
      <c r="E154" s="4">
        <v>10951.94</v>
      </c>
      <c r="F154" s="4">
        <v>0</v>
      </c>
      <c r="G154" s="4">
        <v>10951.94</v>
      </c>
    </row>
    <row r="155" spans="1:7">
      <c r="A155" s="3">
        <v>5502008</v>
      </c>
      <c r="B155" s="3" t="s">
        <v>516</v>
      </c>
      <c r="C155" s="5"/>
      <c r="D155" s="5" t="s">
        <v>813</v>
      </c>
      <c r="E155" s="5">
        <v>2517.5700000000002</v>
      </c>
      <c r="F155" s="5">
        <v>0</v>
      </c>
      <c r="G155" s="5">
        <v>2517.5700000000002</v>
      </c>
    </row>
    <row r="156" spans="1:7">
      <c r="A156">
        <v>5502009</v>
      </c>
      <c r="B156" t="s">
        <v>517</v>
      </c>
      <c r="C156" s="4"/>
      <c r="D156" s="4" t="s">
        <v>813</v>
      </c>
      <c r="E156" s="4">
        <v>1291.5999999999999</v>
      </c>
      <c r="F156" s="4">
        <v>0</v>
      </c>
      <c r="G156" s="4">
        <v>1291.5999999999999</v>
      </c>
    </row>
    <row r="157" spans="1:7">
      <c r="A157" s="3">
        <v>5502010</v>
      </c>
      <c r="B157" s="3" t="s">
        <v>518</v>
      </c>
      <c r="C157" s="5"/>
      <c r="D157" s="5" t="s">
        <v>813</v>
      </c>
      <c r="E157" s="5">
        <v>5000</v>
      </c>
      <c r="F157" s="5">
        <v>0</v>
      </c>
      <c r="G157" s="5">
        <v>5000</v>
      </c>
    </row>
    <row r="158" spans="1:7">
      <c r="A158">
        <v>5502012</v>
      </c>
      <c r="B158" t="s">
        <v>519</v>
      </c>
      <c r="C158" s="4"/>
      <c r="D158" s="4" t="s">
        <v>813</v>
      </c>
      <c r="E158" s="4">
        <v>14083.31</v>
      </c>
      <c r="F158" s="4">
        <v>0</v>
      </c>
      <c r="G158" s="4">
        <v>14083.31</v>
      </c>
    </row>
    <row r="159" spans="1:7">
      <c r="A159" s="3">
        <v>5502013</v>
      </c>
      <c r="B159" s="3" t="s">
        <v>520</v>
      </c>
      <c r="C159" s="5"/>
      <c r="D159" s="5" t="s">
        <v>813</v>
      </c>
      <c r="E159" s="5">
        <v>290</v>
      </c>
      <c r="F159" s="5">
        <v>0</v>
      </c>
      <c r="G159" s="5">
        <v>290</v>
      </c>
    </row>
    <row r="160" spans="1:7">
      <c r="A160">
        <v>5502015</v>
      </c>
      <c r="B160" t="s">
        <v>521</v>
      </c>
      <c r="C160" s="4"/>
      <c r="D160" s="4" t="s">
        <v>813</v>
      </c>
      <c r="E160" s="4">
        <v>729.79</v>
      </c>
      <c r="F160" s="4">
        <v>0</v>
      </c>
      <c r="G160" s="4">
        <v>729.79</v>
      </c>
    </row>
    <row r="161" spans="1:7">
      <c r="A161" s="3">
        <v>5502016</v>
      </c>
      <c r="B161" s="3" t="s">
        <v>522</v>
      </c>
      <c r="C161" s="5"/>
      <c r="D161" s="5" t="s">
        <v>813</v>
      </c>
      <c r="E161" s="5">
        <v>44721</v>
      </c>
      <c r="F161" s="5">
        <v>0</v>
      </c>
      <c r="G161" s="5">
        <v>44721</v>
      </c>
    </row>
    <row r="162" spans="1:7">
      <c r="A162">
        <v>5502017</v>
      </c>
      <c r="B162" t="s">
        <v>523</v>
      </c>
      <c r="C162" s="4"/>
      <c r="D162" s="4" t="s">
        <v>813</v>
      </c>
      <c r="E162" s="4">
        <v>1106.96</v>
      </c>
      <c r="F162" s="4">
        <v>0</v>
      </c>
      <c r="G162" s="4">
        <v>1106.96</v>
      </c>
    </row>
    <row r="163" spans="1:7">
      <c r="A163" s="3">
        <v>5502020</v>
      </c>
      <c r="B163" s="3" t="s">
        <v>524</v>
      </c>
      <c r="C163" s="5"/>
      <c r="D163" s="5" t="s">
        <v>813</v>
      </c>
      <c r="E163" s="5">
        <v>7197.82</v>
      </c>
      <c r="F163" s="5">
        <v>2686.1</v>
      </c>
      <c r="G163" s="5">
        <v>4511.72</v>
      </c>
    </row>
    <row r="164" spans="1:7">
      <c r="A164">
        <v>5502024</v>
      </c>
      <c r="B164" t="s">
        <v>525</v>
      </c>
      <c r="C164" s="4"/>
      <c r="D164" s="4" t="s">
        <v>813</v>
      </c>
      <c r="E164" s="4">
        <v>1092.5</v>
      </c>
      <c r="F164" s="4">
        <v>0</v>
      </c>
      <c r="G164" s="4">
        <v>1092.5</v>
      </c>
    </row>
    <row r="165" spans="1:7">
      <c r="A165" s="3">
        <v>5502025</v>
      </c>
      <c r="B165" s="3" t="s">
        <v>526</v>
      </c>
      <c r="C165" s="5"/>
      <c r="D165" s="5" t="s">
        <v>813</v>
      </c>
      <c r="E165" s="5">
        <v>11710.69</v>
      </c>
      <c r="F165" s="5">
        <v>252.39</v>
      </c>
      <c r="G165" s="5">
        <v>11458.3</v>
      </c>
    </row>
    <row r="166" spans="1:7">
      <c r="A166">
        <v>5502027</v>
      </c>
      <c r="B166" t="s">
        <v>527</v>
      </c>
      <c r="C166" s="4"/>
      <c r="D166" s="4" t="s">
        <v>813</v>
      </c>
      <c r="E166" s="4">
        <v>5267.54</v>
      </c>
      <c r="F166" s="4">
        <v>0</v>
      </c>
      <c r="G166" s="4">
        <v>5267.54</v>
      </c>
    </row>
    <row r="167" spans="1:7">
      <c r="A167" s="3">
        <v>5502028</v>
      </c>
      <c r="B167" s="3" t="s">
        <v>528</v>
      </c>
      <c r="C167" s="5"/>
      <c r="D167" s="5" t="s">
        <v>813</v>
      </c>
      <c r="E167" s="5">
        <v>9403.7900000000009</v>
      </c>
      <c r="F167" s="5">
        <v>0</v>
      </c>
      <c r="G167" s="5">
        <v>9403.7900000000009</v>
      </c>
    </row>
    <row r="168" spans="1:7">
      <c r="A168">
        <v>5502031</v>
      </c>
      <c r="B168" t="s">
        <v>529</v>
      </c>
      <c r="C168" s="4"/>
      <c r="D168" s="4" t="s">
        <v>813</v>
      </c>
      <c r="E168" s="4">
        <v>395.93</v>
      </c>
      <c r="F168" s="4">
        <v>0</v>
      </c>
      <c r="G168" s="4">
        <v>395.93</v>
      </c>
    </row>
    <row r="169" spans="1:7">
      <c r="A169" s="3">
        <v>5502032</v>
      </c>
      <c r="B169" s="3" t="s">
        <v>530</v>
      </c>
      <c r="C169" s="5"/>
      <c r="D169" s="5" t="s">
        <v>813</v>
      </c>
      <c r="E169" s="5">
        <v>3599</v>
      </c>
      <c r="F169" s="5">
        <v>0</v>
      </c>
      <c r="G169" s="5">
        <v>3599</v>
      </c>
    </row>
    <row r="170" spans="1:7">
      <c r="A170">
        <v>5502033</v>
      </c>
      <c r="B170" t="s">
        <v>531</v>
      </c>
      <c r="C170" s="4"/>
      <c r="D170" s="4" t="s">
        <v>813</v>
      </c>
      <c r="E170" s="4">
        <v>3065.62</v>
      </c>
      <c r="F170" s="4">
        <v>462.36</v>
      </c>
      <c r="G170" s="4">
        <v>2603.2600000000002</v>
      </c>
    </row>
    <row r="171" spans="1:7">
      <c r="A171" s="3">
        <v>5502034</v>
      </c>
      <c r="B171" s="3" t="s">
        <v>532</v>
      </c>
      <c r="C171" s="5"/>
      <c r="D171" s="5" t="s">
        <v>813</v>
      </c>
      <c r="E171" s="5">
        <v>521.11</v>
      </c>
      <c r="F171" s="5">
        <v>0</v>
      </c>
      <c r="G171" s="5">
        <v>521.11</v>
      </c>
    </row>
    <row r="172" spans="1:7">
      <c r="A172">
        <v>5502036</v>
      </c>
      <c r="B172" t="s">
        <v>533</v>
      </c>
      <c r="C172" s="4"/>
      <c r="D172" s="4" t="s">
        <v>813</v>
      </c>
      <c r="E172" s="4">
        <v>2197.3200000000002</v>
      </c>
      <c r="F172" s="4">
        <v>0</v>
      </c>
      <c r="G172" s="4">
        <v>2197.3200000000002</v>
      </c>
    </row>
    <row r="173" spans="1:7">
      <c r="A173" s="3">
        <v>5502037</v>
      </c>
      <c r="B173" s="3" t="s">
        <v>534</v>
      </c>
      <c r="C173" s="5"/>
      <c r="D173" s="5" t="s">
        <v>813</v>
      </c>
      <c r="E173" s="5">
        <v>6405.74</v>
      </c>
      <c r="F173" s="5">
        <v>4944.5600000000004</v>
      </c>
      <c r="G173" s="5">
        <v>1461.18</v>
      </c>
    </row>
    <row r="174" spans="1:7">
      <c r="A174">
        <v>5502038</v>
      </c>
      <c r="B174" t="s">
        <v>535</v>
      </c>
      <c r="C174" s="4"/>
      <c r="D174" s="4" t="s">
        <v>813</v>
      </c>
      <c r="E174" s="4">
        <v>9013.93</v>
      </c>
      <c r="F174" s="4">
        <v>1424.18</v>
      </c>
      <c r="G174" s="4">
        <v>7589.75</v>
      </c>
    </row>
    <row r="175" spans="1:7">
      <c r="A175" s="3">
        <v>5502099</v>
      </c>
      <c r="B175" s="3" t="s">
        <v>536</v>
      </c>
      <c r="C175" s="5"/>
      <c r="D175" s="5" t="s">
        <v>813</v>
      </c>
      <c r="E175" s="5">
        <v>6720.27</v>
      </c>
      <c r="F175" s="5">
        <v>43.92</v>
      </c>
      <c r="G175" s="5">
        <v>6676.35</v>
      </c>
    </row>
    <row r="176" spans="1:7">
      <c r="A176" s="264" t="s">
        <v>413</v>
      </c>
      <c r="B176" s="265"/>
      <c r="C176" s="266"/>
      <c r="D176" s="10"/>
      <c r="E176" s="6">
        <v>200571.67</v>
      </c>
      <c r="F176" s="6">
        <v>16802.43</v>
      </c>
      <c r="G176" s="1"/>
    </row>
    <row r="177" spans="1:7">
      <c r="A177" s="3">
        <v>55030</v>
      </c>
      <c r="B177" s="3" t="s">
        <v>414</v>
      </c>
      <c r="C177" s="3"/>
      <c r="D177" s="3"/>
      <c r="E177" s="3"/>
      <c r="F177" s="3"/>
      <c r="G177" s="3"/>
    </row>
    <row r="178" spans="1:7">
      <c r="A178">
        <v>5503001</v>
      </c>
      <c r="B178" t="s">
        <v>537</v>
      </c>
      <c r="C178" s="4"/>
      <c r="D178" s="4" t="s">
        <v>814</v>
      </c>
      <c r="E178" s="4">
        <v>20925.810000000001</v>
      </c>
      <c r="F178" s="4">
        <v>0</v>
      </c>
      <c r="G178" s="4">
        <v>20925.810000000001</v>
      </c>
    </row>
    <row r="179" spans="1:7">
      <c r="A179" s="3">
        <v>5503002</v>
      </c>
      <c r="B179" s="3" t="s">
        <v>538</v>
      </c>
      <c r="C179" s="5"/>
      <c r="D179" s="5" t="s">
        <v>814</v>
      </c>
      <c r="E179" s="5">
        <v>2773.08</v>
      </c>
      <c r="F179" s="5">
        <v>0</v>
      </c>
      <c r="G179" s="5">
        <v>2773.08</v>
      </c>
    </row>
    <row r="180" spans="1:7">
      <c r="A180">
        <v>5503005</v>
      </c>
      <c r="B180" t="s">
        <v>539</v>
      </c>
      <c r="C180" s="4"/>
      <c r="D180" s="4" t="s">
        <v>814</v>
      </c>
      <c r="E180" s="4">
        <v>4368.72</v>
      </c>
      <c r="F180" s="4">
        <v>0</v>
      </c>
      <c r="G180" s="4">
        <v>4368.72</v>
      </c>
    </row>
    <row r="181" spans="1:7">
      <c r="A181" s="3">
        <v>5503008</v>
      </c>
      <c r="B181" s="3" t="s">
        <v>540</v>
      </c>
      <c r="C181" s="5"/>
      <c r="D181" s="5" t="s">
        <v>814</v>
      </c>
      <c r="E181" s="5">
        <v>48.5</v>
      </c>
      <c r="F181" s="5">
        <v>0</v>
      </c>
      <c r="G181" s="5">
        <v>48.5</v>
      </c>
    </row>
    <row r="182" spans="1:7">
      <c r="A182" s="264" t="s">
        <v>416</v>
      </c>
      <c r="B182" s="265"/>
      <c r="C182" s="266"/>
      <c r="D182" s="10"/>
      <c r="E182" s="6">
        <v>28116.11</v>
      </c>
      <c r="F182" s="6">
        <v>0</v>
      </c>
      <c r="G182" s="1"/>
    </row>
    <row r="183" spans="1:7">
      <c r="A183" s="3">
        <v>55040</v>
      </c>
      <c r="B183" s="3" t="s">
        <v>417</v>
      </c>
      <c r="C183" s="3"/>
      <c r="D183" s="3"/>
      <c r="E183" s="3"/>
      <c r="F183" s="3"/>
      <c r="G183" s="3"/>
    </row>
    <row r="184" spans="1:7">
      <c r="A184">
        <v>5504001</v>
      </c>
      <c r="B184" t="s">
        <v>541</v>
      </c>
      <c r="C184" s="4"/>
      <c r="D184" s="4" t="s">
        <v>815</v>
      </c>
      <c r="E184" s="4">
        <v>63892.75</v>
      </c>
      <c r="F184" s="4">
        <v>1745.61</v>
      </c>
      <c r="G184" s="4">
        <v>62147.14</v>
      </c>
    </row>
    <row r="185" spans="1:7">
      <c r="A185" s="3">
        <v>5504002</v>
      </c>
      <c r="B185" s="3" t="s">
        <v>542</v>
      </c>
      <c r="C185" s="5"/>
      <c r="D185" s="5" t="s">
        <v>815</v>
      </c>
      <c r="E185" s="5">
        <v>42982.16</v>
      </c>
      <c r="F185" s="5">
        <v>2674.26</v>
      </c>
      <c r="G185" s="5">
        <v>40307.9</v>
      </c>
    </row>
    <row r="186" spans="1:7">
      <c r="A186">
        <v>5504004</v>
      </c>
      <c r="B186" t="s">
        <v>543</v>
      </c>
      <c r="C186" s="4"/>
      <c r="D186" s="4" t="s">
        <v>815</v>
      </c>
      <c r="E186" s="4">
        <v>8166.04</v>
      </c>
      <c r="F186" s="4">
        <v>0</v>
      </c>
      <c r="G186" s="4">
        <v>8166.04</v>
      </c>
    </row>
    <row r="187" spans="1:7">
      <c r="A187" s="3">
        <v>5504006</v>
      </c>
      <c r="B187" s="3" t="s">
        <v>544</v>
      </c>
      <c r="C187" s="5"/>
      <c r="D187" s="5" t="s">
        <v>815</v>
      </c>
      <c r="E187" s="5">
        <v>28797.06</v>
      </c>
      <c r="F187" s="5">
        <v>0</v>
      </c>
      <c r="G187" s="5">
        <v>28797.06</v>
      </c>
    </row>
    <row r="188" spans="1:7">
      <c r="A188">
        <v>5504008</v>
      </c>
      <c r="B188" t="s">
        <v>545</v>
      </c>
      <c r="C188" s="4"/>
      <c r="D188" s="4" t="s">
        <v>815</v>
      </c>
      <c r="E188" s="4">
        <v>302</v>
      </c>
      <c r="F188" s="4">
        <v>0</v>
      </c>
      <c r="G188" s="4">
        <v>302</v>
      </c>
    </row>
    <row r="189" spans="1:7">
      <c r="A189" s="3">
        <v>5504017</v>
      </c>
      <c r="B189" s="3" t="s">
        <v>546</v>
      </c>
      <c r="C189" s="5"/>
      <c r="D189" s="5" t="s">
        <v>815</v>
      </c>
      <c r="E189" s="5">
        <v>10479.049999999999</v>
      </c>
      <c r="F189" s="5">
        <v>0</v>
      </c>
      <c r="G189" s="5">
        <v>10479.049999999999</v>
      </c>
    </row>
    <row r="190" spans="1:7">
      <c r="A190">
        <v>5504018</v>
      </c>
      <c r="B190" t="s">
        <v>547</v>
      </c>
      <c r="C190" s="4"/>
      <c r="D190" s="4" t="s">
        <v>815</v>
      </c>
      <c r="E190" s="4">
        <v>406</v>
      </c>
      <c r="F190" s="4">
        <v>0</v>
      </c>
      <c r="G190" s="4">
        <v>406</v>
      </c>
    </row>
    <row r="191" spans="1:7">
      <c r="A191" s="3">
        <v>5504019</v>
      </c>
      <c r="B191" s="3" t="s">
        <v>548</v>
      </c>
      <c r="C191" s="5"/>
      <c r="D191" s="5" t="s">
        <v>815</v>
      </c>
      <c r="E191" s="5">
        <v>75</v>
      </c>
      <c r="F191" s="5">
        <v>0</v>
      </c>
      <c r="G191" s="5">
        <v>75</v>
      </c>
    </row>
    <row r="192" spans="1:7">
      <c r="A192">
        <v>5504020</v>
      </c>
      <c r="B192" t="s">
        <v>549</v>
      </c>
      <c r="C192" s="4"/>
      <c r="D192" s="4" t="s">
        <v>815</v>
      </c>
      <c r="E192" s="4">
        <v>9128.5300000000007</v>
      </c>
      <c r="F192" s="4">
        <v>0</v>
      </c>
      <c r="G192" s="4">
        <v>9128.5300000000007</v>
      </c>
    </row>
    <row r="193" spans="1:7">
      <c r="A193" s="3">
        <v>5504021</v>
      </c>
      <c r="B193" s="3" t="s">
        <v>550</v>
      </c>
      <c r="C193" s="5"/>
      <c r="D193" s="5" t="s">
        <v>815</v>
      </c>
      <c r="E193" s="5">
        <v>4676.46</v>
      </c>
      <c r="F193" s="5">
        <v>0</v>
      </c>
      <c r="G193" s="5">
        <v>4676.46</v>
      </c>
    </row>
    <row r="194" spans="1:7">
      <c r="A194">
        <v>5504022</v>
      </c>
      <c r="B194" t="s">
        <v>551</v>
      </c>
      <c r="C194" s="4"/>
      <c r="D194" s="4" t="s">
        <v>815</v>
      </c>
      <c r="E194" s="4">
        <v>3841.74</v>
      </c>
      <c r="F194" s="4">
        <v>0</v>
      </c>
      <c r="G194" s="4">
        <v>3841.74</v>
      </c>
    </row>
    <row r="195" spans="1:7">
      <c r="A195" s="3">
        <v>5504023</v>
      </c>
      <c r="B195" s="3" t="s">
        <v>552</v>
      </c>
      <c r="C195" s="5"/>
      <c r="D195" s="5" t="s">
        <v>815</v>
      </c>
      <c r="E195" s="5">
        <v>1120</v>
      </c>
      <c r="F195" s="5">
        <v>0</v>
      </c>
      <c r="G195" s="5">
        <v>1120</v>
      </c>
    </row>
    <row r="196" spans="1:7">
      <c r="A196">
        <v>5504025</v>
      </c>
      <c r="B196" t="s">
        <v>553</v>
      </c>
      <c r="C196" s="4"/>
      <c r="D196" s="4" t="s">
        <v>815</v>
      </c>
      <c r="E196" s="4">
        <v>4605.3100000000004</v>
      </c>
      <c r="F196" s="4">
        <v>0</v>
      </c>
      <c r="G196" s="4">
        <v>4605.3100000000004</v>
      </c>
    </row>
    <row r="197" spans="1:7">
      <c r="A197" s="3">
        <v>5504027</v>
      </c>
      <c r="B197" s="3" t="s">
        <v>554</v>
      </c>
      <c r="C197" s="5"/>
      <c r="D197" s="5" t="s">
        <v>815</v>
      </c>
      <c r="E197" s="5">
        <v>967.77</v>
      </c>
      <c r="F197" s="5">
        <v>0</v>
      </c>
      <c r="G197" s="5">
        <v>967.77</v>
      </c>
    </row>
    <row r="198" spans="1:7">
      <c r="A198" s="264" t="s">
        <v>430</v>
      </c>
      <c r="B198" s="265"/>
      <c r="C198" s="266"/>
      <c r="D198" s="10"/>
      <c r="E198" s="6">
        <v>179439.87</v>
      </c>
      <c r="F198" s="6">
        <v>4419.87</v>
      </c>
      <c r="G198" s="1"/>
    </row>
    <row r="199" spans="1:7">
      <c r="A199" s="3">
        <v>55050</v>
      </c>
      <c r="B199" s="3" t="s">
        <v>431</v>
      </c>
      <c r="C199" s="3"/>
      <c r="D199" s="3"/>
      <c r="E199" s="3"/>
      <c r="F199" s="3"/>
      <c r="G199" s="3"/>
    </row>
    <row r="200" spans="1:7">
      <c r="A200">
        <v>5505001</v>
      </c>
      <c r="B200" t="s">
        <v>555</v>
      </c>
      <c r="C200" s="4"/>
      <c r="D200" s="4" t="s">
        <v>816</v>
      </c>
      <c r="E200" s="4">
        <v>6568.54</v>
      </c>
      <c r="F200" s="4">
        <v>0</v>
      </c>
      <c r="G200" s="4">
        <v>6568.54</v>
      </c>
    </row>
    <row r="201" spans="1:7">
      <c r="A201" s="3">
        <v>5505002</v>
      </c>
      <c r="B201" s="3" t="s">
        <v>556</v>
      </c>
      <c r="C201" s="5"/>
      <c r="D201" s="5" t="s">
        <v>816</v>
      </c>
      <c r="E201" s="5">
        <v>1161.1199999999999</v>
      </c>
      <c r="F201" s="5">
        <v>0</v>
      </c>
      <c r="G201" s="5">
        <v>1161.1199999999999</v>
      </c>
    </row>
    <row r="202" spans="1:7">
      <c r="A202">
        <v>5505004</v>
      </c>
      <c r="B202" t="s">
        <v>557</v>
      </c>
      <c r="C202" s="4"/>
      <c r="D202" s="4" t="s">
        <v>816</v>
      </c>
      <c r="E202" s="4">
        <v>2459.65</v>
      </c>
      <c r="F202" s="4">
        <v>0</v>
      </c>
      <c r="G202" s="4">
        <v>2459.65</v>
      </c>
    </row>
    <row r="203" spans="1:7">
      <c r="A203" s="3">
        <v>5505005</v>
      </c>
      <c r="B203" s="3" t="s">
        <v>558</v>
      </c>
      <c r="C203" s="5"/>
      <c r="D203" s="5" t="s">
        <v>816</v>
      </c>
      <c r="E203" s="5">
        <v>6119.4</v>
      </c>
      <c r="F203" s="5">
        <v>0</v>
      </c>
      <c r="G203" s="5">
        <v>6119.4</v>
      </c>
    </row>
    <row r="204" spans="1:7">
      <c r="A204">
        <v>5505008</v>
      </c>
      <c r="B204" t="s">
        <v>559</v>
      </c>
      <c r="C204" s="4"/>
      <c r="D204" s="4" t="s">
        <v>816</v>
      </c>
      <c r="E204" s="4">
        <v>1057.56</v>
      </c>
      <c r="F204" s="4">
        <v>0</v>
      </c>
      <c r="G204" s="4">
        <v>1057.56</v>
      </c>
    </row>
    <row r="205" spans="1:7">
      <c r="A205" s="3">
        <v>5505010</v>
      </c>
      <c r="B205" s="3" t="s">
        <v>560</v>
      </c>
      <c r="C205" s="5"/>
      <c r="D205" s="5" t="s">
        <v>816</v>
      </c>
      <c r="E205" s="5">
        <v>9845.4</v>
      </c>
      <c r="F205" s="5">
        <v>0</v>
      </c>
      <c r="G205" s="5">
        <v>9845.4</v>
      </c>
    </row>
    <row r="206" spans="1:7">
      <c r="A206">
        <v>5505051</v>
      </c>
      <c r="B206" t="s">
        <v>561</v>
      </c>
      <c r="C206" s="4"/>
      <c r="D206" s="4" t="s">
        <v>816</v>
      </c>
      <c r="E206" s="4">
        <v>357.65</v>
      </c>
      <c r="F206" s="4">
        <v>0</v>
      </c>
      <c r="G206" s="4">
        <v>357.65</v>
      </c>
    </row>
    <row r="207" spans="1:7">
      <c r="A207" s="3">
        <v>5505055</v>
      </c>
      <c r="B207" s="3" t="s">
        <v>562</v>
      </c>
      <c r="C207" s="5"/>
      <c r="D207" s="5" t="s">
        <v>816</v>
      </c>
      <c r="E207" s="5">
        <v>317.2</v>
      </c>
      <c r="F207" s="5">
        <v>0</v>
      </c>
      <c r="G207" s="5">
        <v>317.2</v>
      </c>
    </row>
    <row r="208" spans="1:7">
      <c r="A208" s="264" t="s">
        <v>434</v>
      </c>
      <c r="B208" s="265"/>
      <c r="C208" s="266"/>
      <c r="D208" s="10"/>
      <c r="E208" s="6">
        <v>27886.52</v>
      </c>
      <c r="F208" s="6">
        <v>0</v>
      </c>
      <c r="G208" s="1"/>
    </row>
    <row r="209" spans="1:7">
      <c r="A209" s="3">
        <v>55070</v>
      </c>
      <c r="B209" s="3" t="s">
        <v>563</v>
      </c>
      <c r="C209" s="3"/>
      <c r="D209" s="3"/>
      <c r="E209" s="3"/>
      <c r="F209" s="3"/>
      <c r="G209" s="3"/>
    </row>
    <row r="210" spans="1:7">
      <c r="A210">
        <v>5507001</v>
      </c>
      <c r="B210" t="s">
        <v>564</v>
      </c>
      <c r="C210" s="4"/>
      <c r="D210" s="4" t="s">
        <v>819</v>
      </c>
      <c r="E210" s="4">
        <v>1739.59</v>
      </c>
      <c r="F210" s="4">
        <v>0</v>
      </c>
      <c r="G210" s="4">
        <v>1739.59</v>
      </c>
    </row>
    <row r="211" spans="1:7">
      <c r="A211" s="3">
        <v>5507003</v>
      </c>
      <c r="B211" s="3" t="s">
        <v>565</v>
      </c>
      <c r="C211" s="5"/>
      <c r="D211" s="5" t="s">
        <v>819</v>
      </c>
      <c r="E211" s="5">
        <v>2</v>
      </c>
      <c r="F211" s="5">
        <v>0</v>
      </c>
      <c r="G211" s="5">
        <v>2</v>
      </c>
    </row>
    <row r="212" spans="1:7">
      <c r="A212">
        <v>5507004</v>
      </c>
      <c r="B212" t="s">
        <v>566</v>
      </c>
      <c r="C212" s="4"/>
      <c r="D212" s="4" t="s">
        <v>819</v>
      </c>
      <c r="E212" s="4">
        <v>2994.99</v>
      </c>
      <c r="F212" s="4">
        <v>0</v>
      </c>
      <c r="G212" s="4">
        <v>2994.99</v>
      </c>
    </row>
    <row r="213" spans="1:7">
      <c r="A213" s="3">
        <v>5507006</v>
      </c>
      <c r="B213" s="3" t="s">
        <v>567</v>
      </c>
      <c r="C213" s="5"/>
      <c r="D213" s="5" t="s">
        <v>819</v>
      </c>
      <c r="E213" s="5">
        <v>3.99</v>
      </c>
      <c r="F213" s="5">
        <v>0</v>
      </c>
      <c r="G213" s="5">
        <v>3.99</v>
      </c>
    </row>
    <row r="214" spans="1:7">
      <c r="A214">
        <v>5507007</v>
      </c>
      <c r="B214" t="s">
        <v>568</v>
      </c>
      <c r="C214" s="4"/>
      <c r="D214" s="4" t="s">
        <v>819</v>
      </c>
      <c r="E214" s="4">
        <v>80.61</v>
      </c>
      <c r="F214" s="4">
        <v>0</v>
      </c>
      <c r="G214" s="4">
        <v>80.61</v>
      </c>
    </row>
    <row r="215" spans="1:7">
      <c r="A215" s="3">
        <v>5507010</v>
      </c>
      <c r="B215" s="3" t="s">
        <v>569</v>
      </c>
      <c r="C215" s="5"/>
      <c r="D215" s="5" t="s">
        <v>819</v>
      </c>
      <c r="E215" s="5">
        <v>97.03</v>
      </c>
      <c r="F215" s="5">
        <v>0</v>
      </c>
      <c r="G215" s="5">
        <v>97.03</v>
      </c>
    </row>
    <row r="216" spans="1:7">
      <c r="A216">
        <v>5507012</v>
      </c>
      <c r="B216" t="s">
        <v>570</v>
      </c>
      <c r="C216" s="4"/>
      <c r="D216" s="4" t="s">
        <v>819</v>
      </c>
      <c r="E216" s="4">
        <v>1100</v>
      </c>
      <c r="F216" s="4">
        <v>0</v>
      </c>
      <c r="G216" s="4">
        <v>1100</v>
      </c>
    </row>
    <row r="217" spans="1:7">
      <c r="A217" s="3">
        <v>5507015</v>
      </c>
      <c r="B217" s="3" t="s">
        <v>571</v>
      </c>
      <c r="C217" s="5"/>
      <c r="D217" s="5" t="s">
        <v>819</v>
      </c>
      <c r="E217" s="5">
        <v>3481.66</v>
      </c>
      <c r="F217" s="5">
        <v>0</v>
      </c>
      <c r="G217" s="5">
        <v>3481.66</v>
      </c>
    </row>
    <row r="218" spans="1:7">
      <c r="A218">
        <v>5507020</v>
      </c>
      <c r="B218" t="s">
        <v>572</v>
      </c>
      <c r="C218" s="4"/>
      <c r="D218" s="4" t="s">
        <v>819</v>
      </c>
      <c r="E218" s="4">
        <v>0.66</v>
      </c>
      <c r="F218" s="4">
        <v>0</v>
      </c>
      <c r="G218" s="4">
        <v>0.66</v>
      </c>
    </row>
    <row r="219" spans="1:7">
      <c r="A219" s="267" t="s">
        <v>573</v>
      </c>
      <c r="B219" s="268"/>
      <c r="C219" s="269"/>
      <c r="D219" s="11"/>
      <c r="E219" s="8">
        <v>9500.5300000000007</v>
      </c>
      <c r="F219" s="8">
        <v>0</v>
      </c>
      <c r="G219" s="7"/>
    </row>
    <row r="220" spans="1:7">
      <c r="A220" s="264" t="s">
        <v>574</v>
      </c>
      <c r="B220" s="265"/>
      <c r="C220" s="266"/>
      <c r="D220" s="10"/>
      <c r="E220" s="6">
        <v>448287.15</v>
      </c>
      <c r="F220" s="6">
        <v>21222.3</v>
      </c>
      <c r="G220" s="1"/>
    </row>
    <row r="222" spans="1:7">
      <c r="A222" s="3">
        <v>996</v>
      </c>
      <c r="B222" s="3" t="s">
        <v>575</v>
      </c>
      <c r="C222" s="3"/>
      <c r="D222" s="3"/>
      <c r="E222" s="3"/>
      <c r="F222" s="3"/>
      <c r="G222" s="3"/>
    </row>
    <row r="223" spans="1:7">
      <c r="A223">
        <v>996996</v>
      </c>
      <c r="B223" t="s">
        <v>576</v>
      </c>
    </row>
    <row r="224" spans="1:7">
      <c r="A224" s="3">
        <v>99699696</v>
      </c>
      <c r="B224" s="3" t="s">
        <v>576</v>
      </c>
      <c r="C224" s="5"/>
      <c r="D224" s="5" t="s">
        <v>795</v>
      </c>
      <c r="E224" s="5">
        <v>17014.099999999999</v>
      </c>
      <c r="F224" s="5">
        <v>16835.75</v>
      </c>
      <c r="G224" s="5">
        <v>178.35</v>
      </c>
    </row>
    <row r="225" spans="1:7">
      <c r="A225" s="264" t="s">
        <v>577</v>
      </c>
      <c r="B225" s="265"/>
      <c r="C225" s="266"/>
      <c r="D225" s="10"/>
      <c r="E225" s="6">
        <v>17014.099999999999</v>
      </c>
      <c r="F225" s="6">
        <v>16835.75</v>
      </c>
      <c r="G225" s="1"/>
    </row>
    <row r="226" spans="1:7">
      <c r="A226" s="267" t="s">
        <v>578</v>
      </c>
      <c r="B226" s="268"/>
      <c r="C226" s="269"/>
      <c r="D226" s="11"/>
      <c r="E226" s="8">
        <v>17014.099999999999</v>
      </c>
      <c r="F226" s="8">
        <v>16835.75</v>
      </c>
      <c r="G226" s="7"/>
    </row>
    <row r="228" spans="1:7">
      <c r="A228">
        <v>997</v>
      </c>
      <c r="B228" t="s">
        <v>579</v>
      </c>
    </row>
    <row r="229" spans="1:7">
      <c r="A229" s="3">
        <v>997997</v>
      </c>
      <c r="B229" s="3" t="s">
        <v>580</v>
      </c>
      <c r="C229" s="3"/>
      <c r="D229" s="3"/>
      <c r="E229" s="3"/>
      <c r="F229" s="3"/>
      <c r="G229" s="3"/>
    </row>
    <row r="230" spans="1:7">
      <c r="A230">
        <v>99799797</v>
      </c>
      <c r="B230" t="s">
        <v>580</v>
      </c>
      <c r="C230" s="4"/>
      <c r="D230" s="4" t="s">
        <v>795</v>
      </c>
      <c r="E230" s="4">
        <v>6759.62</v>
      </c>
      <c r="F230" s="4">
        <v>6929.56</v>
      </c>
      <c r="G230" s="4">
        <v>-169.94</v>
      </c>
    </row>
    <row r="231" spans="1:7">
      <c r="A231" s="267" t="s">
        <v>581</v>
      </c>
      <c r="B231" s="268"/>
      <c r="C231" s="269"/>
      <c r="D231" s="11"/>
      <c r="E231" s="8">
        <v>6759.62</v>
      </c>
      <c r="F231" s="8">
        <v>6929.56</v>
      </c>
      <c r="G231" s="7"/>
    </row>
    <row r="232" spans="1:7">
      <c r="A232" s="264" t="s">
        <v>582</v>
      </c>
      <c r="B232" s="265"/>
      <c r="C232" s="266"/>
      <c r="D232" s="10"/>
      <c r="E232" s="6">
        <v>6759.62</v>
      </c>
      <c r="F232" s="6">
        <v>6929.56</v>
      </c>
      <c r="G232" s="1"/>
    </row>
    <row r="234" spans="1:7">
      <c r="A234" s="264" t="s">
        <v>230</v>
      </c>
      <c r="B234" s="265"/>
      <c r="C234" s="265"/>
      <c r="D234" s="265"/>
      <c r="E234" s="265"/>
      <c r="F234" s="6">
        <v>4971512.1900000004</v>
      </c>
      <c r="G234" s="1"/>
    </row>
    <row r="235" spans="1:7">
      <c r="A235" s="264" t="s">
        <v>231</v>
      </c>
      <c r="B235" s="265"/>
      <c r="C235" s="265"/>
      <c r="D235" s="265"/>
      <c r="E235" s="265"/>
      <c r="F235" s="6">
        <v>216648.69</v>
      </c>
      <c r="G235" s="1"/>
    </row>
    <row r="236" spans="1:7">
      <c r="A236" s="264" t="s">
        <v>232</v>
      </c>
      <c r="B236" s="265"/>
      <c r="C236" s="265"/>
      <c r="D236" s="265"/>
      <c r="E236" s="265"/>
      <c r="F236" s="6">
        <v>4754863.5</v>
      </c>
      <c r="G236" s="1"/>
    </row>
  </sheetData>
  <sheetProtection formatCells="0" formatColumns="0" formatRows="0" insertColumns="0" insertRows="0" insertHyperlinks="0" deleteColumns="0" deleteRows="0" sort="0" autoFilter="0" pivotTables="0"/>
  <mergeCells count="36">
    <mergeCell ref="A1:G1"/>
    <mergeCell ref="A2:G2"/>
    <mergeCell ref="A3:G3"/>
    <mergeCell ref="A5:G5"/>
    <mergeCell ref="A16:C16"/>
    <mergeCell ref="A38:C38"/>
    <mergeCell ref="A41:C41"/>
    <mergeCell ref="A55:C55"/>
    <mergeCell ref="A59:C59"/>
    <mergeCell ref="A65:C65"/>
    <mergeCell ref="A66:C66"/>
    <mergeCell ref="A73:C73"/>
    <mergeCell ref="A77:C77"/>
    <mergeCell ref="A80:C80"/>
    <mergeCell ref="A83:C83"/>
    <mergeCell ref="A84:C84"/>
    <mergeCell ref="A99:C99"/>
    <mergeCell ref="A107:C107"/>
    <mergeCell ref="A108:C108"/>
    <mergeCell ref="A136:C136"/>
    <mergeCell ref="A139:C139"/>
    <mergeCell ref="A140:C140"/>
    <mergeCell ref="A147:C147"/>
    <mergeCell ref="A176:C176"/>
    <mergeCell ref="A182:C182"/>
    <mergeCell ref="A198:C198"/>
    <mergeCell ref="A208:C208"/>
    <mergeCell ref="A219:C219"/>
    <mergeCell ref="A220:C220"/>
    <mergeCell ref="A225:C225"/>
    <mergeCell ref="A236:E236"/>
    <mergeCell ref="A226:C226"/>
    <mergeCell ref="A231:C231"/>
    <mergeCell ref="A232:C232"/>
    <mergeCell ref="A234:E234"/>
    <mergeCell ref="A235:E2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2"/>
  <sheetViews>
    <sheetView topLeftCell="A10" workbookViewId="0">
      <selection activeCell="D18" sqref="D18"/>
    </sheetView>
  </sheetViews>
  <sheetFormatPr defaultRowHeight="14.5"/>
  <cols>
    <col min="1" max="1" width="9.36328125" bestFit="1" customWidth="1"/>
    <col min="2" max="2" width="77.6328125" bestFit="1" customWidth="1"/>
    <col min="3" max="3" width="18.6328125" bestFit="1" customWidth="1"/>
    <col min="4" max="4" width="18.6328125" customWidth="1"/>
    <col min="5" max="6" width="15.36328125" bestFit="1" customWidth="1"/>
    <col min="7" max="7" width="16.453125" bestFit="1" customWidth="1"/>
    <col min="8" max="27" width="9.08984375" bestFit="1"/>
  </cols>
  <sheetData>
    <row r="1" spans="1:7">
      <c r="A1" s="265" t="s">
        <v>0</v>
      </c>
      <c r="B1" s="265"/>
      <c r="C1" s="265"/>
      <c r="D1" s="265"/>
      <c r="E1" s="265"/>
      <c r="F1" s="265"/>
      <c r="G1" s="265"/>
    </row>
    <row r="2" spans="1:7">
      <c r="A2" s="265" t="s">
        <v>2</v>
      </c>
      <c r="B2" s="265"/>
      <c r="C2" s="265"/>
      <c r="D2" s="265"/>
      <c r="E2" s="265"/>
      <c r="F2" s="265"/>
      <c r="G2" s="265"/>
    </row>
    <row r="3" spans="1:7">
      <c r="A3" s="265" t="s">
        <v>3</v>
      </c>
      <c r="B3" s="265"/>
      <c r="C3" s="265"/>
      <c r="D3" s="265"/>
      <c r="E3" s="265"/>
      <c r="F3" s="265"/>
      <c r="G3" s="265"/>
    </row>
    <row r="4" spans="1:7">
      <c r="A4" s="1"/>
      <c r="B4" s="1"/>
      <c r="C4" s="1"/>
      <c r="D4" s="9"/>
      <c r="E4" s="1"/>
      <c r="F4" s="1"/>
      <c r="G4" s="1"/>
    </row>
    <row r="5" spans="1:7">
      <c r="A5" s="270" t="s">
        <v>583</v>
      </c>
      <c r="B5" s="270"/>
      <c r="C5" s="270"/>
      <c r="D5" s="270"/>
      <c r="E5" s="270"/>
      <c r="F5" s="265"/>
      <c r="G5" s="265"/>
    </row>
    <row r="6" spans="1:7">
      <c r="A6" s="2" t="s">
        <v>5</v>
      </c>
      <c r="B6" s="2" t="s">
        <v>6</v>
      </c>
      <c r="C6" s="2" t="s">
        <v>7</v>
      </c>
      <c r="D6" s="103" t="s">
        <v>791</v>
      </c>
      <c r="E6" s="2" t="s">
        <v>8</v>
      </c>
      <c r="F6" s="1" t="s">
        <v>9</v>
      </c>
      <c r="G6" s="1" t="s">
        <v>10</v>
      </c>
    </row>
    <row r="7" spans="1:7">
      <c r="A7" s="3">
        <v>41</v>
      </c>
      <c r="B7" s="3" t="s">
        <v>584</v>
      </c>
      <c r="C7" s="3"/>
      <c r="D7" s="3"/>
      <c r="E7" s="3"/>
      <c r="F7" s="3"/>
      <c r="G7" s="3"/>
    </row>
    <row r="8" spans="1:7">
      <c r="A8">
        <v>41030</v>
      </c>
      <c r="B8" t="s">
        <v>585</v>
      </c>
    </row>
    <row r="9" spans="1:7">
      <c r="A9" s="3">
        <v>4103001</v>
      </c>
      <c r="B9" s="3" t="s">
        <v>586</v>
      </c>
      <c r="C9" s="5"/>
      <c r="D9" s="5" t="s">
        <v>585</v>
      </c>
      <c r="E9" s="5">
        <v>0</v>
      </c>
      <c r="F9" s="5">
        <v>3423.72</v>
      </c>
      <c r="G9" s="5">
        <v>-3423.72</v>
      </c>
    </row>
    <row r="10" spans="1:7">
      <c r="A10" s="264" t="s">
        <v>587</v>
      </c>
      <c r="B10" s="265"/>
      <c r="C10" s="266"/>
      <c r="D10" s="10"/>
      <c r="E10" s="6">
        <v>0</v>
      </c>
      <c r="F10" s="6">
        <v>3423.72</v>
      </c>
      <c r="G10" s="1"/>
    </row>
    <row r="11" spans="1:7">
      <c r="A11" s="3">
        <v>41040</v>
      </c>
      <c r="B11" s="3" t="s">
        <v>588</v>
      </c>
      <c r="C11" s="3"/>
      <c r="D11" s="3"/>
      <c r="E11" s="3"/>
      <c r="F11" s="3"/>
      <c r="G11" s="3"/>
    </row>
    <row r="12" spans="1:7">
      <c r="A12">
        <v>4104001</v>
      </c>
      <c r="B12" t="s">
        <v>589</v>
      </c>
      <c r="C12" s="4"/>
      <c r="D12" t="s">
        <v>588</v>
      </c>
      <c r="E12" s="4">
        <v>0</v>
      </c>
      <c r="F12" s="4">
        <v>150</v>
      </c>
      <c r="G12" s="4">
        <v>-150</v>
      </c>
    </row>
    <row r="13" spans="1:7">
      <c r="A13" s="267" t="s">
        <v>590</v>
      </c>
      <c r="B13" s="268"/>
      <c r="C13" s="269"/>
      <c r="D13" s="11"/>
      <c r="E13" s="8">
        <v>0</v>
      </c>
      <c r="F13" s="8">
        <v>150</v>
      </c>
      <c r="G13" s="7"/>
    </row>
    <row r="14" spans="1:7">
      <c r="A14">
        <v>41050</v>
      </c>
      <c r="B14" t="s">
        <v>591</v>
      </c>
    </row>
    <row r="15" spans="1:7">
      <c r="A15" s="3">
        <v>4105001</v>
      </c>
      <c r="B15" s="3" t="s">
        <v>592</v>
      </c>
      <c r="C15" s="5"/>
      <c r="D15" s="5" t="s">
        <v>741</v>
      </c>
      <c r="E15" s="5">
        <v>0</v>
      </c>
      <c r="F15" s="5">
        <v>61692.45</v>
      </c>
      <c r="G15" s="5">
        <v>-61692.45</v>
      </c>
    </row>
    <row r="16" spans="1:7">
      <c r="A16" s="264" t="s">
        <v>593</v>
      </c>
      <c r="B16" s="265"/>
      <c r="C16" s="266"/>
      <c r="D16" s="10"/>
      <c r="E16" s="6">
        <v>0</v>
      </c>
      <c r="F16" s="6">
        <v>61692.45</v>
      </c>
      <c r="G16" s="1"/>
    </row>
    <row r="17" spans="1:7">
      <c r="A17" s="3">
        <v>41060</v>
      </c>
      <c r="B17" s="3" t="s">
        <v>594</v>
      </c>
      <c r="C17" s="3"/>
      <c r="D17" s="3"/>
      <c r="E17" s="3"/>
      <c r="F17" s="3"/>
      <c r="G17" s="3"/>
    </row>
    <row r="18" spans="1:7">
      <c r="A18">
        <v>4106001</v>
      </c>
      <c r="B18" t="s">
        <v>595</v>
      </c>
      <c r="C18" s="4"/>
      <c r="D18" s="4" t="s">
        <v>594</v>
      </c>
      <c r="E18" s="4">
        <v>0</v>
      </c>
      <c r="F18" s="4">
        <v>107681.35</v>
      </c>
      <c r="G18" s="4">
        <v>-107681.35</v>
      </c>
    </row>
    <row r="19" spans="1:7">
      <c r="A19" s="3">
        <v>4106002</v>
      </c>
      <c r="B19" s="3" t="s">
        <v>596</v>
      </c>
      <c r="C19" s="5"/>
      <c r="D19" s="5" t="s">
        <v>594</v>
      </c>
      <c r="E19" s="5">
        <v>0</v>
      </c>
      <c r="F19" s="5">
        <v>24591.360000000001</v>
      </c>
      <c r="G19" s="5">
        <v>-24591.360000000001</v>
      </c>
    </row>
    <row r="20" spans="1:7">
      <c r="A20" s="264" t="s">
        <v>597</v>
      </c>
      <c r="B20" s="265"/>
      <c r="C20" s="266"/>
      <c r="D20" s="10"/>
      <c r="E20" s="6">
        <v>0</v>
      </c>
      <c r="F20" s="6">
        <v>132272.71</v>
      </c>
      <c r="G20" s="1"/>
    </row>
    <row r="21" spans="1:7">
      <c r="A21" s="3">
        <v>41080</v>
      </c>
      <c r="B21" s="3" t="s">
        <v>598</v>
      </c>
      <c r="C21" s="3"/>
      <c r="D21" s="3"/>
      <c r="E21" s="3"/>
      <c r="F21" s="3"/>
      <c r="G21" s="3"/>
    </row>
    <row r="22" spans="1:7">
      <c r="A22">
        <v>4108001</v>
      </c>
      <c r="B22" t="s">
        <v>599</v>
      </c>
      <c r="C22" s="4"/>
      <c r="D22" s="4" t="s">
        <v>743</v>
      </c>
      <c r="E22" s="4">
        <v>264278.77</v>
      </c>
      <c r="F22" s="4">
        <v>1596775.74</v>
      </c>
      <c r="G22" s="4">
        <v>-1332496.97</v>
      </c>
    </row>
    <row r="23" spans="1:7">
      <c r="A23" s="3">
        <v>4108002</v>
      </c>
      <c r="B23" s="3" t="s">
        <v>600</v>
      </c>
      <c r="C23" s="5"/>
      <c r="D23" s="5" t="s">
        <v>743</v>
      </c>
      <c r="E23" s="5">
        <v>0</v>
      </c>
      <c r="F23" s="5">
        <v>2934.61</v>
      </c>
      <c r="G23" s="5">
        <v>-2934.61</v>
      </c>
    </row>
    <row r="24" spans="1:7">
      <c r="A24">
        <v>4108003</v>
      </c>
      <c r="B24" t="s">
        <v>601</v>
      </c>
      <c r="C24" s="4"/>
      <c r="D24" s="4" t="s">
        <v>743</v>
      </c>
      <c r="E24" s="4">
        <v>1361597.42</v>
      </c>
      <c r="F24" s="4">
        <v>2183649.67</v>
      </c>
      <c r="G24" s="4">
        <v>-822052.25</v>
      </c>
    </row>
    <row r="25" spans="1:7">
      <c r="A25" s="3">
        <v>4108005</v>
      </c>
      <c r="B25" s="3" t="s">
        <v>602</v>
      </c>
      <c r="C25" s="5"/>
      <c r="D25" s="5" t="s">
        <v>743</v>
      </c>
      <c r="E25" s="5">
        <v>0</v>
      </c>
      <c r="F25" s="5">
        <v>25000</v>
      </c>
      <c r="G25" s="5">
        <v>-25000</v>
      </c>
    </row>
    <row r="26" spans="1:7">
      <c r="A26">
        <v>4108006</v>
      </c>
      <c r="B26" t="s">
        <v>603</v>
      </c>
      <c r="C26" s="4"/>
      <c r="D26" s="4" t="s">
        <v>743</v>
      </c>
      <c r="E26" s="4">
        <v>54339.4</v>
      </c>
      <c r="F26" s="4">
        <v>61317.75</v>
      </c>
      <c r="G26" s="4">
        <v>-6978.35</v>
      </c>
    </row>
    <row r="27" spans="1:7">
      <c r="A27" s="3">
        <v>4108007</v>
      </c>
      <c r="B27" s="3" t="s">
        <v>604</v>
      </c>
      <c r="C27" s="5"/>
      <c r="D27" s="5" t="s">
        <v>743</v>
      </c>
      <c r="E27" s="5">
        <v>23345.08</v>
      </c>
      <c r="F27" s="5">
        <v>31183.43</v>
      </c>
      <c r="G27" s="5">
        <v>-7838.35</v>
      </c>
    </row>
    <row r="28" spans="1:7">
      <c r="A28">
        <v>4108009</v>
      </c>
      <c r="B28" t="s">
        <v>605</v>
      </c>
      <c r="C28" s="4"/>
      <c r="D28" s="4" t="s">
        <v>743</v>
      </c>
      <c r="E28" s="4">
        <v>0</v>
      </c>
      <c r="F28" s="4">
        <v>180508.86</v>
      </c>
      <c r="G28" s="4">
        <v>-180508.86</v>
      </c>
    </row>
    <row r="29" spans="1:7">
      <c r="A29" s="267" t="s">
        <v>606</v>
      </c>
      <c r="B29" s="268"/>
      <c r="C29" s="269"/>
      <c r="D29" s="11"/>
      <c r="E29" s="8">
        <v>1703560.67</v>
      </c>
      <c r="F29" s="8">
        <v>4081370.06</v>
      </c>
      <c r="G29" s="7"/>
    </row>
    <row r="30" spans="1:7">
      <c r="A30">
        <v>41100</v>
      </c>
      <c r="B30" t="s">
        <v>607</v>
      </c>
    </row>
    <row r="31" spans="1:7">
      <c r="A31" s="3">
        <v>4110001</v>
      </c>
      <c r="B31" s="3" t="s">
        <v>608</v>
      </c>
      <c r="C31" s="5"/>
      <c r="D31" s="5" t="s">
        <v>745</v>
      </c>
      <c r="E31" s="5">
        <v>0</v>
      </c>
      <c r="F31" s="5">
        <v>317.66000000000003</v>
      </c>
      <c r="G31" s="5">
        <v>-317.66000000000003</v>
      </c>
    </row>
    <row r="32" spans="1:7">
      <c r="A32">
        <v>4110002</v>
      </c>
      <c r="B32" t="s">
        <v>609</v>
      </c>
      <c r="C32" s="4"/>
      <c r="D32" s="4" t="s">
        <v>745</v>
      </c>
      <c r="E32" s="4">
        <v>24242.99</v>
      </c>
      <c r="F32" s="4">
        <v>41854.550000000003</v>
      </c>
      <c r="G32" s="4">
        <v>-17611.560000000001</v>
      </c>
    </row>
    <row r="33" spans="1:7">
      <c r="A33" s="3">
        <v>4110004</v>
      </c>
      <c r="B33" s="3" t="s">
        <v>610</v>
      </c>
      <c r="C33" s="5"/>
      <c r="D33" s="5" t="s">
        <v>745</v>
      </c>
      <c r="E33" s="5">
        <v>0</v>
      </c>
      <c r="F33" s="5">
        <v>112244.6</v>
      </c>
      <c r="G33" s="5">
        <v>-112244.6</v>
      </c>
    </row>
    <row r="34" spans="1:7">
      <c r="A34">
        <v>4110005</v>
      </c>
      <c r="B34" t="s">
        <v>611</v>
      </c>
      <c r="C34" s="4"/>
      <c r="D34" s="4" t="s">
        <v>745</v>
      </c>
      <c r="E34" s="4">
        <v>0</v>
      </c>
      <c r="F34" s="4">
        <v>819034.22</v>
      </c>
      <c r="G34" s="4">
        <v>-819034.22</v>
      </c>
    </row>
    <row r="35" spans="1:7">
      <c r="A35" s="267" t="s">
        <v>612</v>
      </c>
      <c r="B35" s="268"/>
      <c r="C35" s="269"/>
      <c r="D35" s="11"/>
      <c r="E35" s="8">
        <v>24242.99</v>
      </c>
      <c r="F35" s="8">
        <v>973451.03</v>
      </c>
      <c r="G35" s="7"/>
    </row>
    <row r="36" spans="1:7">
      <c r="A36" s="264" t="s">
        <v>613</v>
      </c>
      <c r="B36" s="265"/>
      <c r="C36" s="266"/>
      <c r="D36" s="10"/>
      <c r="E36" s="6">
        <v>1727803.66</v>
      </c>
      <c r="F36" s="6">
        <v>5252359.97</v>
      </c>
      <c r="G36" s="1"/>
    </row>
    <row r="38" spans="1:7">
      <c r="A38" s="3">
        <v>42</v>
      </c>
      <c r="B38" s="3" t="s">
        <v>614</v>
      </c>
      <c r="C38" s="3"/>
      <c r="D38" s="3"/>
      <c r="E38" s="3"/>
      <c r="F38" s="3"/>
      <c r="G38" s="3"/>
    </row>
    <row r="39" spans="1:7">
      <c r="A39">
        <v>42040</v>
      </c>
      <c r="B39" t="s">
        <v>615</v>
      </c>
    </row>
    <row r="40" spans="1:7">
      <c r="A40" s="3">
        <v>4204001</v>
      </c>
      <c r="B40" s="3" t="s">
        <v>616</v>
      </c>
      <c r="C40" s="5"/>
      <c r="D40" s="5" t="s">
        <v>754</v>
      </c>
      <c r="E40" s="5">
        <v>0</v>
      </c>
      <c r="F40" s="5">
        <v>4163.99</v>
      </c>
      <c r="G40" s="5">
        <v>-4163.99</v>
      </c>
    </row>
    <row r="41" spans="1:7">
      <c r="A41" s="264" t="s">
        <v>617</v>
      </c>
      <c r="B41" s="265"/>
      <c r="C41" s="266"/>
      <c r="D41" s="10"/>
      <c r="E41" s="6">
        <v>0</v>
      </c>
      <c r="F41" s="6">
        <v>4163.99</v>
      </c>
      <c r="G41" s="1"/>
    </row>
    <row r="42" spans="1:7">
      <c r="A42" s="3">
        <v>42060</v>
      </c>
      <c r="B42" s="3" t="s">
        <v>618</v>
      </c>
      <c r="C42" s="3"/>
      <c r="D42" s="3"/>
      <c r="E42" s="3"/>
      <c r="F42" s="3"/>
      <c r="G42" s="3"/>
    </row>
    <row r="43" spans="1:7">
      <c r="A43">
        <v>4206002</v>
      </c>
      <c r="B43" t="s">
        <v>619</v>
      </c>
      <c r="C43" s="4"/>
      <c r="D43" s="4" t="s">
        <v>756</v>
      </c>
      <c r="E43" s="4">
        <v>0</v>
      </c>
      <c r="F43" s="4">
        <v>1638.68</v>
      </c>
      <c r="G43" s="4">
        <v>-1638.68</v>
      </c>
    </row>
    <row r="44" spans="1:7">
      <c r="A44" s="267" t="s">
        <v>620</v>
      </c>
      <c r="B44" s="268"/>
      <c r="C44" s="269"/>
      <c r="D44" s="11"/>
      <c r="E44" s="8">
        <v>0</v>
      </c>
      <c r="F44" s="8">
        <v>1638.68</v>
      </c>
      <c r="G44" s="7"/>
    </row>
    <row r="45" spans="1:7">
      <c r="A45">
        <v>42070</v>
      </c>
      <c r="B45" t="s">
        <v>621</v>
      </c>
    </row>
    <row r="46" spans="1:7">
      <c r="A46" s="3">
        <v>4207001</v>
      </c>
      <c r="B46" s="3" t="s">
        <v>622</v>
      </c>
      <c r="C46" s="5"/>
      <c r="D46" s="5" t="s">
        <v>757</v>
      </c>
      <c r="E46" s="5">
        <v>0</v>
      </c>
      <c r="F46" s="5">
        <v>3839.91</v>
      </c>
      <c r="G46" s="5">
        <v>-3839.91</v>
      </c>
    </row>
    <row r="47" spans="1:7">
      <c r="A47" s="264" t="s">
        <v>623</v>
      </c>
      <c r="B47" s="265"/>
      <c r="C47" s="266"/>
      <c r="D47" s="10"/>
      <c r="E47" s="6">
        <v>0</v>
      </c>
      <c r="F47" s="6">
        <v>3839.91</v>
      </c>
      <c r="G47" s="1"/>
    </row>
    <row r="48" spans="1:7">
      <c r="A48" s="267" t="s">
        <v>624</v>
      </c>
      <c r="B48" s="268"/>
      <c r="C48" s="269"/>
      <c r="D48" s="11"/>
      <c r="E48" s="8">
        <v>0</v>
      </c>
      <c r="F48" s="8">
        <v>9642.58</v>
      </c>
      <c r="G48" s="7"/>
    </row>
    <row r="50" spans="1:7">
      <c r="A50">
        <v>43</v>
      </c>
      <c r="B50" t="s">
        <v>625</v>
      </c>
    </row>
    <row r="51" spans="1:7">
      <c r="A51" s="3">
        <v>43010</v>
      </c>
      <c r="B51" s="3" t="s">
        <v>626</v>
      </c>
      <c r="C51" s="3"/>
      <c r="D51" s="3"/>
      <c r="E51" s="3"/>
      <c r="F51" s="3"/>
      <c r="G51" s="3"/>
    </row>
    <row r="52" spans="1:7">
      <c r="A52">
        <v>4301001</v>
      </c>
      <c r="B52" t="s">
        <v>627</v>
      </c>
      <c r="C52" s="4"/>
      <c r="D52" s="4" t="s">
        <v>762</v>
      </c>
      <c r="E52" s="4">
        <v>22500</v>
      </c>
      <c r="F52" s="4">
        <v>1126395.19</v>
      </c>
      <c r="G52" s="4">
        <v>-1103895.19</v>
      </c>
    </row>
    <row r="53" spans="1:7">
      <c r="A53" s="3">
        <v>4301002</v>
      </c>
      <c r="B53" s="3" t="s">
        <v>628</v>
      </c>
      <c r="C53" s="5"/>
      <c r="D53" s="5" t="s">
        <v>764</v>
      </c>
      <c r="E53" s="5">
        <v>27537.13</v>
      </c>
      <c r="F53" s="5">
        <v>117108.07</v>
      </c>
      <c r="G53" s="5">
        <v>-89570.94</v>
      </c>
    </row>
    <row r="54" spans="1:7">
      <c r="A54">
        <v>4301004</v>
      </c>
      <c r="B54" t="s">
        <v>629</v>
      </c>
      <c r="C54" s="4"/>
      <c r="D54" s="4" t="s">
        <v>766</v>
      </c>
      <c r="E54" s="4">
        <v>0</v>
      </c>
      <c r="F54" s="4">
        <v>247480.82</v>
      </c>
      <c r="G54" s="4">
        <v>-247480.82</v>
      </c>
    </row>
    <row r="55" spans="1:7">
      <c r="A55" s="267" t="s">
        <v>630</v>
      </c>
      <c r="B55" s="268"/>
      <c r="C55" s="269"/>
      <c r="D55" s="11"/>
      <c r="E55" s="8">
        <v>50037.13</v>
      </c>
      <c r="F55" s="8">
        <v>1490984.08</v>
      </c>
      <c r="G55" s="7"/>
    </row>
    <row r="56" spans="1:7">
      <c r="A56">
        <v>43030</v>
      </c>
      <c r="B56" t="s">
        <v>631</v>
      </c>
    </row>
    <row r="57" spans="1:7">
      <c r="A57" s="3">
        <v>4303002</v>
      </c>
      <c r="B57" s="3" t="s">
        <v>632</v>
      </c>
      <c r="C57" s="5"/>
      <c r="D57" s="5" t="s">
        <v>766</v>
      </c>
      <c r="E57" s="5">
        <v>0</v>
      </c>
      <c r="F57" s="5">
        <v>910.75</v>
      </c>
      <c r="G57" s="5">
        <v>-910.75</v>
      </c>
    </row>
    <row r="58" spans="1:7">
      <c r="A58" s="264" t="s">
        <v>633</v>
      </c>
      <c r="B58" s="265"/>
      <c r="C58" s="266"/>
      <c r="D58" s="10"/>
      <c r="E58" s="6">
        <v>0</v>
      </c>
      <c r="F58" s="6">
        <v>910.75</v>
      </c>
      <c r="G58" s="1"/>
    </row>
    <row r="59" spans="1:7">
      <c r="A59" s="267" t="s">
        <v>634</v>
      </c>
      <c r="B59" s="268"/>
      <c r="C59" s="269"/>
      <c r="D59" s="11"/>
      <c r="E59" s="8">
        <v>50037.13</v>
      </c>
      <c r="F59" s="8">
        <v>1491894.83</v>
      </c>
      <c r="G59" s="7"/>
    </row>
    <row r="61" spans="1:7">
      <c r="A61">
        <v>44</v>
      </c>
      <c r="B61" t="s">
        <v>635</v>
      </c>
    </row>
    <row r="62" spans="1:7">
      <c r="A62" s="3">
        <v>44010</v>
      </c>
      <c r="B62" s="3" t="s">
        <v>636</v>
      </c>
      <c r="C62" s="3"/>
      <c r="D62" s="3"/>
      <c r="E62" s="3"/>
      <c r="F62" s="3"/>
      <c r="G62" s="3"/>
    </row>
    <row r="63" spans="1:7">
      <c r="A63">
        <v>4401001</v>
      </c>
      <c r="B63" t="s">
        <v>637</v>
      </c>
      <c r="C63" s="4"/>
      <c r="D63" s="4" t="s">
        <v>770</v>
      </c>
      <c r="E63" s="4">
        <v>0</v>
      </c>
      <c r="F63" s="4">
        <v>253.94</v>
      </c>
      <c r="G63" s="4">
        <v>-253.94</v>
      </c>
    </row>
    <row r="64" spans="1:7">
      <c r="A64" s="267" t="s">
        <v>638</v>
      </c>
      <c r="B64" s="268"/>
      <c r="C64" s="269"/>
      <c r="D64" s="11"/>
      <c r="E64" s="8">
        <v>0</v>
      </c>
      <c r="F64" s="8">
        <v>253.94</v>
      </c>
      <c r="G64" s="7"/>
    </row>
    <row r="65" spans="1:7">
      <c r="A65">
        <v>44040</v>
      </c>
      <c r="B65" t="s">
        <v>639</v>
      </c>
    </row>
    <row r="66" spans="1:7">
      <c r="A66" s="3">
        <v>4404001</v>
      </c>
      <c r="B66" s="3" t="s">
        <v>640</v>
      </c>
      <c r="C66" s="5"/>
      <c r="D66" s="5" t="s">
        <v>639</v>
      </c>
      <c r="E66" s="5">
        <v>0</v>
      </c>
      <c r="F66" s="5">
        <v>0.12</v>
      </c>
      <c r="G66" s="5">
        <v>-0.12</v>
      </c>
    </row>
    <row r="67" spans="1:7">
      <c r="A67" s="264" t="s">
        <v>641</v>
      </c>
      <c r="B67" s="265"/>
      <c r="C67" s="266"/>
      <c r="D67" s="10"/>
      <c r="E67" s="6">
        <v>0</v>
      </c>
      <c r="F67" s="6">
        <v>0.12</v>
      </c>
      <c r="G67" s="1"/>
    </row>
    <row r="68" spans="1:7">
      <c r="A68" s="3">
        <v>44050</v>
      </c>
      <c r="B68" s="3" t="s">
        <v>642</v>
      </c>
      <c r="C68" s="3"/>
      <c r="D68" s="3"/>
      <c r="E68" s="3"/>
      <c r="F68" s="3"/>
      <c r="G68" s="3"/>
    </row>
    <row r="69" spans="1:7">
      <c r="A69">
        <v>4405001</v>
      </c>
      <c r="B69" t="s">
        <v>643</v>
      </c>
      <c r="C69" s="4"/>
      <c r="D69" s="4" t="s">
        <v>642</v>
      </c>
      <c r="E69" s="4">
        <v>0</v>
      </c>
      <c r="F69" s="4">
        <v>6057.96</v>
      </c>
      <c r="G69" s="4">
        <v>-6057.96</v>
      </c>
    </row>
    <row r="70" spans="1:7">
      <c r="A70" s="267" t="s">
        <v>644</v>
      </c>
      <c r="B70" s="268"/>
      <c r="C70" s="269"/>
      <c r="D70" s="11"/>
      <c r="E70" s="8">
        <v>0</v>
      </c>
      <c r="F70" s="8">
        <v>6057.96</v>
      </c>
      <c r="G70" s="7"/>
    </row>
    <row r="71" spans="1:7">
      <c r="A71" s="264" t="s">
        <v>645</v>
      </c>
      <c r="B71" s="265"/>
      <c r="C71" s="266"/>
      <c r="D71" s="10"/>
      <c r="E71" s="6">
        <v>0</v>
      </c>
      <c r="F71" s="6">
        <v>6312.02</v>
      </c>
      <c r="G71" s="1"/>
    </row>
    <row r="73" spans="1:7">
      <c r="A73" s="3">
        <v>45</v>
      </c>
      <c r="B73" s="3" t="s">
        <v>646</v>
      </c>
      <c r="C73" s="3"/>
      <c r="D73" s="3"/>
      <c r="E73" s="3"/>
      <c r="F73" s="3"/>
      <c r="G73" s="3"/>
    </row>
    <row r="74" spans="1:7">
      <c r="A74">
        <v>45010</v>
      </c>
      <c r="B74" t="s">
        <v>647</v>
      </c>
    </row>
    <row r="75" spans="1:7">
      <c r="A75" s="3">
        <v>4501001</v>
      </c>
      <c r="B75" s="3" t="s">
        <v>648</v>
      </c>
      <c r="C75" s="5"/>
      <c r="D75" s="5" t="s">
        <v>779</v>
      </c>
      <c r="E75" s="5">
        <v>0.38</v>
      </c>
      <c r="F75" s="5">
        <v>68.02</v>
      </c>
      <c r="G75" s="5">
        <v>-67.64</v>
      </c>
    </row>
    <row r="76" spans="1:7">
      <c r="A76">
        <v>4501003</v>
      </c>
      <c r="B76" t="s">
        <v>649</v>
      </c>
      <c r="C76" s="4"/>
      <c r="D76" s="4" t="s">
        <v>779</v>
      </c>
      <c r="E76" s="4">
        <v>0</v>
      </c>
      <c r="F76" s="4">
        <v>7637.52</v>
      </c>
      <c r="G76" s="4">
        <v>-7637.52</v>
      </c>
    </row>
    <row r="77" spans="1:7">
      <c r="A77" s="267" t="s">
        <v>650</v>
      </c>
      <c r="B77" s="268"/>
      <c r="C77" s="269"/>
      <c r="D77" s="11"/>
      <c r="E77" s="8">
        <v>0.38</v>
      </c>
      <c r="F77" s="8">
        <v>7705.54</v>
      </c>
      <c r="G77" s="7"/>
    </row>
    <row r="78" spans="1:7">
      <c r="A78" s="264" t="s">
        <v>651</v>
      </c>
      <c r="B78" s="265"/>
      <c r="C78" s="266"/>
      <c r="D78" s="10"/>
      <c r="E78" s="6">
        <v>0.38</v>
      </c>
      <c r="F78" s="6">
        <v>7705.54</v>
      </c>
      <c r="G78" s="1"/>
    </row>
    <row r="80" spans="1:7">
      <c r="A80" s="264" t="s">
        <v>230</v>
      </c>
      <c r="B80" s="265"/>
      <c r="C80" s="265"/>
      <c r="D80" s="265"/>
      <c r="E80" s="265"/>
      <c r="F80" s="6">
        <v>1777841.17</v>
      </c>
      <c r="G80" s="1"/>
    </row>
    <row r="81" spans="1:7">
      <c r="A81" s="264" t="s">
        <v>231</v>
      </c>
      <c r="B81" s="265"/>
      <c r="C81" s="265"/>
      <c r="D81" s="265"/>
      <c r="E81" s="265"/>
      <c r="F81" s="6">
        <v>6767914.9400000004</v>
      </c>
      <c r="G81" s="1"/>
    </row>
    <row r="82" spans="1:7">
      <c r="A82" s="264" t="s">
        <v>380</v>
      </c>
      <c r="B82" s="265"/>
      <c r="C82" s="265"/>
      <c r="D82" s="265"/>
      <c r="E82" s="265"/>
      <c r="F82" s="6">
        <v>4990073.7699999996</v>
      </c>
      <c r="G82" s="1"/>
    </row>
  </sheetData>
  <sheetProtection formatCells="0" formatColumns="0" formatRows="0" insertColumns="0" insertRows="0" insertHyperlinks="0" deleteColumns="0" deleteRows="0" sort="0" autoFilter="0" pivotTables="0"/>
  <mergeCells count="27">
    <mergeCell ref="A1:G1"/>
    <mergeCell ref="A2:G2"/>
    <mergeCell ref="A3:G3"/>
    <mergeCell ref="A5:G5"/>
    <mergeCell ref="A10:C10"/>
    <mergeCell ref="A13:C13"/>
    <mergeCell ref="A16:C16"/>
    <mergeCell ref="A20:C20"/>
    <mergeCell ref="A29:C29"/>
    <mergeCell ref="A35:C35"/>
    <mergeCell ref="A36:C36"/>
    <mergeCell ref="A41:C41"/>
    <mergeCell ref="A44:C44"/>
    <mergeCell ref="A47:C47"/>
    <mergeCell ref="A48:C48"/>
    <mergeCell ref="A55:C55"/>
    <mergeCell ref="A58:C58"/>
    <mergeCell ref="A59:C59"/>
    <mergeCell ref="A64:C64"/>
    <mergeCell ref="A67:C67"/>
    <mergeCell ref="A81:E81"/>
    <mergeCell ref="A82:E82"/>
    <mergeCell ref="A70:C70"/>
    <mergeCell ref="A71:C71"/>
    <mergeCell ref="A77:C77"/>
    <mergeCell ref="A78:C78"/>
    <mergeCell ref="A80:E8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DA28B63C9B1A4E9616F135D42BFCDE" ma:contentTypeVersion="14" ma:contentTypeDescription="Creare un nuovo documento." ma:contentTypeScope="" ma:versionID="dceacaaaf5511aa7036ca4f575ba8ec5">
  <xsd:schema xmlns:xsd="http://www.w3.org/2001/XMLSchema" xmlns:xs="http://www.w3.org/2001/XMLSchema" xmlns:p="http://schemas.microsoft.com/office/2006/metadata/properties" xmlns:ns3="3bd9fb45-9fbc-4a98-9a85-043433c2d82f" xmlns:ns4="8b6930f3-40c1-4152-944d-b11b21dcca5d" targetNamespace="http://schemas.microsoft.com/office/2006/metadata/properties" ma:root="true" ma:fieldsID="85edb518ab46934caf0bbd2881a68e15" ns3:_="" ns4:_="">
    <xsd:import namespace="3bd9fb45-9fbc-4a98-9a85-043433c2d82f"/>
    <xsd:import namespace="8b6930f3-40c1-4152-944d-b11b21dcca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9fb45-9fbc-4a98-9a85-043433c2d8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930f3-40c1-4152-944d-b11b21dc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6B18AF-D65E-4ED7-BBA8-EAC9351D7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9fb45-9fbc-4a98-9a85-043433c2d82f"/>
    <ds:schemaRef ds:uri="8b6930f3-40c1-4152-944d-b11b21dc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9FAC33-AB1A-4F05-B8D3-125875F3A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D7ED30-CB07-4582-9B7D-D87DA71C9DC9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8b6930f3-40c1-4152-944d-b11b21dcca5d"/>
    <ds:schemaRef ds:uri="3bd9fb45-9fbc-4a98-9a85-043433c2d82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Stato Patrimoniale 2021</vt:lpstr>
      <vt:lpstr>Conto Economico 2021</vt:lpstr>
      <vt:lpstr>Costo_Ricavo Volontari</vt:lpstr>
      <vt:lpstr>Recap</vt:lpstr>
      <vt:lpstr>Riclassifica ricavi</vt:lpstr>
      <vt:lpstr>ATTIVITA</vt:lpstr>
      <vt:lpstr>PASSIVITA</vt:lpstr>
      <vt:lpstr>COSTI</vt:lpstr>
      <vt:lpstr>RICAVI</vt:lpstr>
      <vt:lpstr>Pivot Costi 2020</vt:lpstr>
      <vt:lpstr>Costi 2020</vt:lpstr>
      <vt:lpstr>Ricavi 2020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Bilancio di verifica</dc:title>
  <dc:subject>Bilancio di verifica</dc:subject>
  <dc:creator>NP Square</dc:creator>
  <cp:keywords>office 2007 openxml php</cp:keywords>
  <dc:description>Bilancio di verifica</dc:description>
  <cp:lastModifiedBy>Martina Venzo</cp:lastModifiedBy>
  <dcterms:created xsi:type="dcterms:W3CDTF">2022-05-30T03:17:09Z</dcterms:created>
  <dcterms:modified xsi:type="dcterms:W3CDTF">2022-07-11T14:40:04Z</dcterms:modified>
  <cp:category>Bilancio di verifica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0x0101007FDA28B63C9B1A4E9616F135D42BFCDE</vt:lpwstr>
  </property>
</Properties>
</file>